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ek\Arcana\Penningen Arcana\2016\"/>
    </mc:Choice>
  </mc:AlternateContent>
  <bookViews>
    <workbookView xWindow="0" yWindow="0" windowWidth="28800" windowHeight="14235"/>
  </bookViews>
  <sheets>
    <sheet name="Balans" sheetId="3" r:id="rId1"/>
    <sheet name="Vereniging" sheetId="1" r:id="rId2"/>
    <sheet name="Elerion" sheetId="2" r:id="rId3"/>
    <sheet name="Bron" sheetId="4" r:id="rId4"/>
    <sheet name="Herberg" sheetId="5" r:id="rId5"/>
    <sheet name="Cafe Rene" sheetId="6" r:id="rId6"/>
    <sheet name="Belvedere" sheetId="7" r:id="rId7"/>
    <sheet name="Short Larp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5" l="1"/>
  <c r="C32" i="5"/>
  <c r="D30" i="5"/>
  <c r="D29" i="5"/>
  <c r="D28" i="5"/>
  <c r="D27" i="5"/>
  <c r="D39" i="5" s="1"/>
  <c r="C13" i="5"/>
  <c r="C11" i="5"/>
  <c r="C17" i="5" s="1"/>
  <c r="C18" i="5" s="1"/>
  <c r="D8" i="5"/>
  <c r="D18" i="5" s="1"/>
  <c r="D7" i="5"/>
  <c r="D6" i="5"/>
  <c r="D42" i="5" l="1"/>
  <c r="D21" i="5"/>
  <c r="C19" i="5"/>
  <c r="C20" i="5" s="1"/>
  <c r="D26" i="5" s="1"/>
  <c r="C38" i="5"/>
  <c r="C39" i="5" s="1"/>
  <c r="C40" i="5" l="1"/>
  <c r="C42" i="5" s="1"/>
  <c r="C21" i="5"/>
  <c r="C41" i="5"/>
  <c r="C23" i="8" l="1"/>
  <c r="C53" i="8" l="1"/>
  <c r="C57" i="8" s="1"/>
  <c r="D52" i="8"/>
  <c r="D51" i="8"/>
  <c r="D57" i="8" s="1"/>
  <c r="G50" i="8"/>
  <c r="C38" i="8"/>
  <c r="C42" i="8" s="1"/>
  <c r="D37" i="8"/>
  <c r="D36" i="8"/>
  <c r="D42" i="8" s="1"/>
  <c r="D60" i="8" l="1"/>
  <c r="C58" i="8"/>
  <c r="C60" i="8" s="1"/>
  <c r="C45" i="8"/>
  <c r="D45" i="8"/>
  <c r="C43" i="8"/>
  <c r="A13" i="8"/>
  <c r="C27" i="8"/>
  <c r="D22" i="8"/>
  <c r="D21" i="8"/>
  <c r="D27" i="8" s="1"/>
  <c r="C8" i="8"/>
  <c r="C12" i="8" s="1"/>
  <c r="D7" i="8"/>
  <c r="D6" i="8"/>
  <c r="D12" i="8" s="1"/>
  <c r="G22" i="7"/>
  <c r="F21" i="7"/>
  <c r="G20" i="7"/>
  <c r="F20" i="7"/>
  <c r="F22" i="7" s="1"/>
  <c r="D20" i="7"/>
  <c r="C21" i="7" s="1"/>
  <c r="C22" i="7" s="1"/>
  <c r="C20" i="7"/>
  <c r="C13" i="8" l="1"/>
  <c r="D15" i="8"/>
  <c r="G20" i="8"/>
  <c r="D22" i="7"/>
  <c r="C28" i="8" l="1"/>
  <c r="D14" i="8"/>
  <c r="D20" i="8" s="1"/>
  <c r="D30" i="8"/>
  <c r="C15" i="8"/>
  <c r="D29" i="8" l="1"/>
  <c r="D35" i="8" s="1"/>
  <c r="D44" i="8" s="1"/>
  <c r="D50" i="8" s="1"/>
  <c r="D59" i="8" s="1"/>
  <c r="C30" i="8"/>
  <c r="G30" i="4" l="1"/>
  <c r="G33" i="4" s="1"/>
  <c r="F30" i="4"/>
  <c r="D30" i="4"/>
  <c r="D33" i="4" s="1"/>
  <c r="C30" i="4"/>
  <c r="C31" i="4" l="1"/>
  <c r="F31" i="4"/>
  <c r="F33" i="4" s="1"/>
  <c r="C32" i="4" l="1"/>
  <c r="C33" i="4"/>
  <c r="C62" i="2"/>
  <c r="G60" i="2"/>
  <c r="G63" i="2" s="1"/>
  <c r="F60" i="2"/>
  <c r="C48" i="2"/>
  <c r="C46" i="2"/>
  <c r="D43" i="2"/>
  <c r="C41" i="2"/>
  <c r="C60" i="2" s="1"/>
  <c r="D40" i="2"/>
  <c r="D39" i="2"/>
  <c r="D38" i="2"/>
  <c r="D60" i="2" s="1"/>
  <c r="G28" i="2"/>
  <c r="G31" i="2" s="1"/>
  <c r="F28" i="2"/>
  <c r="C16" i="2"/>
  <c r="C14" i="2"/>
  <c r="D11" i="2"/>
  <c r="C9" i="2"/>
  <c r="C28" i="2" s="1"/>
  <c r="D8" i="2"/>
  <c r="D7" i="2"/>
  <c r="D6" i="2"/>
  <c r="D28" i="2" s="1"/>
  <c r="F31" i="2" l="1"/>
  <c r="C29" i="2"/>
  <c r="C30" i="2" s="1"/>
  <c r="D37" i="2" s="1"/>
  <c r="D31" i="2"/>
  <c r="D63" i="2"/>
  <c r="C61" i="2"/>
  <c r="C63" i="2" s="1"/>
  <c r="F29" i="2"/>
  <c r="F30" i="2" s="1"/>
  <c r="F61" i="2"/>
  <c r="F62" i="2" s="1"/>
  <c r="F63" i="2" l="1"/>
  <c r="C31" i="2"/>
  <c r="C25" i="1" l="1"/>
  <c r="D25" i="1" l="1"/>
  <c r="D27" i="1" l="1"/>
  <c r="C26" i="1"/>
  <c r="C27" i="1" s="1"/>
</calcChain>
</file>

<file path=xl/sharedStrings.xml><?xml version="1.0" encoding="utf-8"?>
<sst xmlns="http://schemas.openxmlformats.org/spreadsheetml/2006/main" count="364" uniqueCount="111">
  <si>
    <t>postnr</t>
  </si>
  <si>
    <t>Omschrijving</t>
  </si>
  <si>
    <t>Debet</t>
  </si>
  <si>
    <t>Credit</t>
  </si>
  <si>
    <t>Algemeen</t>
  </si>
  <si>
    <t>Contributie</t>
  </si>
  <si>
    <t>giften</t>
  </si>
  <si>
    <t>Rente</t>
  </si>
  <si>
    <t>Reserveringen (lustrum)</t>
  </si>
  <si>
    <t>Administratie</t>
  </si>
  <si>
    <t>Berging</t>
  </si>
  <si>
    <t>Investeringen</t>
  </si>
  <si>
    <t>SFX</t>
  </si>
  <si>
    <t>Materiaal</t>
  </si>
  <si>
    <t>Reparaties</t>
  </si>
  <si>
    <t>abonementen en diensten</t>
  </si>
  <si>
    <t>Verzekering</t>
  </si>
  <si>
    <t>PR</t>
  </si>
  <si>
    <t>Productie</t>
  </si>
  <si>
    <t>Bankkosten</t>
  </si>
  <si>
    <t>Schade</t>
  </si>
  <si>
    <t>oninbare debiteuren</t>
  </si>
  <si>
    <t>onvoorzien</t>
  </si>
  <si>
    <t>Subtotaal</t>
  </si>
  <si>
    <t>Saldo</t>
  </si>
  <si>
    <t>Subtotaal Algemeen</t>
  </si>
  <si>
    <t>Begroting</t>
  </si>
  <si>
    <t>Afrekening</t>
  </si>
  <si>
    <t>aantal</t>
  </si>
  <si>
    <t>Reserve evenement</t>
  </si>
  <si>
    <t>Spelers</t>
  </si>
  <si>
    <t>Crew</t>
  </si>
  <si>
    <t>Koks, fotograven etc.</t>
  </si>
  <si>
    <t>barkaarten</t>
  </si>
  <si>
    <t xml:space="preserve">Afdracht vereniging voor berging </t>
  </si>
  <si>
    <t>Afdracht vereniging voor reparatie en productie</t>
  </si>
  <si>
    <t>drinken</t>
  </si>
  <si>
    <t>eten</t>
  </si>
  <si>
    <t>Locatie</t>
  </si>
  <si>
    <t>Productie &amp; techniek</t>
  </si>
  <si>
    <t>Onvoorzien</t>
  </si>
  <si>
    <t>Totaal</t>
  </si>
  <si>
    <t>Saldo (als negatief dan verlies; anders winst)</t>
  </si>
  <si>
    <t>Totalen</t>
  </si>
  <si>
    <t>Wapens, requisieten, aankleding en monsters</t>
  </si>
  <si>
    <t>figuranten</t>
  </si>
  <si>
    <t>Donaties</t>
  </si>
  <si>
    <t>Administratie kosten</t>
  </si>
  <si>
    <t>Eten en drinken opbouwploeg/berginsdag</t>
  </si>
  <si>
    <t>Figurantendag</t>
  </si>
  <si>
    <t>Grime</t>
  </si>
  <si>
    <t>Kleding</t>
  </si>
  <si>
    <t>Papierwerk</t>
  </si>
  <si>
    <t>Transport</t>
  </si>
  <si>
    <t>Verhuur</t>
  </si>
  <si>
    <t>T-shirts</t>
  </si>
  <si>
    <t>Activa</t>
  </si>
  <si>
    <t>Passiva</t>
  </si>
  <si>
    <t>1000: Betaalrekening</t>
  </si>
  <si>
    <t>Eigen Vermogen</t>
  </si>
  <si>
    <t>1100: Spaarrekening</t>
  </si>
  <si>
    <t>1400: Nog te betalen (Crediteuren)</t>
  </si>
  <si>
    <t>1200: Kas</t>
  </si>
  <si>
    <t>1411: Vooruit ontvangen contributie</t>
  </si>
  <si>
    <t>1300: Nog te ontvangen (Debiteuren)</t>
  </si>
  <si>
    <t>1453: Vooruitbetaalde bedragen Herberg</t>
  </si>
  <si>
    <t>1413: Vooruit ontvangen Herberg</t>
  </si>
  <si>
    <t>1454: Vooruitbetaalde bedragen Elerion</t>
  </si>
  <si>
    <t>1414: Vooruit ontvangen Elerion</t>
  </si>
  <si>
    <t>1455: Vooruitbetaalde bedragen Bron</t>
  </si>
  <si>
    <t>1416: Vooruit ontvangen Wolfhagen</t>
  </si>
  <si>
    <t>1417: Lustrum reservering</t>
  </si>
  <si>
    <t>1500: Inventaris</t>
  </si>
  <si>
    <t>1605: Risico reserve</t>
  </si>
  <si>
    <t>1610: Elerion reserve</t>
  </si>
  <si>
    <t>1615: Wolfhagen reserve</t>
  </si>
  <si>
    <t>1630: Bron reserve</t>
  </si>
  <si>
    <t>1660: Herberg reserve</t>
  </si>
  <si>
    <t>1670: Horror reserve</t>
  </si>
  <si>
    <t>1690: Vereniging reserve</t>
  </si>
  <si>
    <t>1691: SFX reserve</t>
  </si>
  <si>
    <t>Controle:</t>
  </si>
  <si>
    <t>totalen saldo evenementen:</t>
  </si>
  <si>
    <t>verschil reserves vereniging:</t>
  </si>
  <si>
    <t>Begroting Vereniging 2016</t>
  </si>
  <si>
    <t>Ledenvergaderingen</t>
  </si>
  <si>
    <t>Elerion 42</t>
  </si>
  <si>
    <t>nieuwe reserve</t>
  </si>
  <si>
    <t>Elerion 43</t>
  </si>
  <si>
    <t>De Bron 10</t>
  </si>
  <si>
    <t>Koks, fotografen etc.</t>
  </si>
  <si>
    <t>Nieuwe reserve</t>
  </si>
  <si>
    <t>Herberg 7</t>
  </si>
  <si>
    <t>Herberg 8</t>
  </si>
  <si>
    <t>Belvedere I</t>
  </si>
  <si>
    <t>Barkaarten</t>
  </si>
  <si>
    <t>Drinken</t>
  </si>
  <si>
    <t xml:space="preserve">Eten   </t>
  </si>
  <si>
    <t>Figurantendag (Deelnemersdag)</t>
  </si>
  <si>
    <t xml:space="preserve">Afdracht vereniging voor berging, reparatie en productie </t>
  </si>
  <si>
    <t>Huidige reserve</t>
  </si>
  <si>
    <t>Short larp 4</t>
  </si>
  <si>
    <t>Short larp 5</t>
  </si>
  <si>
    <t>Short larp 6</t>
  </si>
  <si>
    <t>Short larp 7</t>
  </si>
  <si>
    <t>1681: Kleine evenementen reserve</t>
  </si>
  <si>
    <t>Balans Arcana 2016</t>
  </si>
  <si>
    <t>Cafe Rene</t>
  </si>
  <si>
    <t>Eten zondagochtend</t>
  </si>
  <si>
    <t>Eten zaterdagavond</t>
  </si>
  <si>
    <t>Aankleding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</si>
</sst>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€&quot;\ * #,##0.00_ ;_ &quot;€&quot;\ * \-#,##0.00_ ;_ &quot;€&quot;\ * &quot;-&quot;??_ ;_ @_ "/>
    <numFmt numFmtId="164" formatCode="_-&quot;fl &quot;* #,##0.00_-;_-&quot;fl &quot;* #,##0.00\-;_-&quot;fl &quot;* \-??_-;_-@_-"/>
    <numFmt numFmtId="165" formatCode="&quot;€ &quot;#,##0.00"/>
    <numFmt numFmtId="166" formatCode="&quot;€&quot;\ #,##0.00"/>
    <numFmt numFmtId="167" formatCode="&quot;€ &quot;#,##0.00_-"/>
    <numFmt numFmtId="168" formatCode="[$€-413]\ #,##0.00;[Red][$€-413]\ #,##0.00\-"/>
    <numFmt numFmtId="169" formatCode="_ [$€-413]\ * #,##0.00_ ;_ [$€-413]\ * \-#,##0.00_ ;_ [$€-413]\ * &quot;-&quot;??_ ;_ @_ "/>
    <numFmt numFmtId="170" formatCode="[$€-413]\ #,##0.00;[Red][$€-413]\ \-#,##0.00"/>
    <numFmt numFmtId="171" formatCode="_(* #,##0.00_);_(* \(#,##0.00\);_(* &quot;-&quot;??_);_(@_)"/>
    <numFmt numFmtId="172" formatCode="_ &quot;€ &quot;* #,##0.00_ ;_ &quot;€ &quot;* \-#,##0.00_ ;_ &quot;€ &quot;* \-??_ ;_ @_ "/>
    <numFmt numFmtId="173" formatCode="_(* #,##0.00_);_(* \(#,##0.00\);_(* \-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indexed="9"/>
        <bgColor indexed="26"/>
      </patternFill>
    </fill>
  </fills>
  <borders count="5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172" fontId="10" fillId="0" borderId="0" applyFill="0" applyBorder="0" applyAlignment="0" applyProtection="0"/>
  </cellStyleXfs>
  <cellXfs count="194">
    <xf numFmtId="0" fontId="0" fillId="0" borderId="0" xfId="0"/>
    <xf numFmtId="44" fontId="6" fillId="0" borderId="1" xfId="1" applyFont="1" applyBorder="1" applyAlignment="1" applyProtection="1">
      <alignment horizontal="center"/>
    </xf>
    <xf numFmtId="44" fontId="6" fillId="0" borderId="7" xfId="1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44" fontId="0" fillId="0" borderId="0" xfId="1" applyFont="1" applyBorder="1" applyAlignment="1" applyProtection="1"/>
    <xf numFmtId="44" fontId="6" fillId="0" borderId="0" xfId="1" applyFont="1" applyBorder="1" applyAlignment="1" applyProtection="1">
      <alignment horizontal="center"/>
    </xf>
    <xf numFmtId="44" fontId="7" fillId="0" borderId="12" xfId="1" applyFont="1" applyBorder="1" applyAlignment="1" applyProtection="1">
      <alignment horizontal="center"/>
    </xf>
    <xf numFmtId="0" fontId="0" fillId="0" borderId="0" xfId="0" applyBorder="1"/>
    <xf numFmtId="44" fontId="0" fillId="0" borderId="13" xfId="1" applyFont="1" applyBorder="1" applyAlignment="1" applyProtection="1"/>
    <xf numFmtId="1" fontId="0" fillId="0" borderId="0" xfId="1" applyNumberFormat="1" applyFont="1" applyBorder="1" applyAlignment="1" applyProtection="1">
      <alignment horizontal="center"/>
    </xf>
    <xf numFmtId="44" fontId="0" fillId="0" borderId="12" xfId="1" applyFont="1" applyBorder="1" applyAlignment="1" applyProtection="1"/>
    <xf numFmtId="0" fontId="0" fillId="0" borderId="10" xfId="0" applyBorder="1"/>
    <xf numFmtId="44" fontId="0" fillId="0" borderId="15" xfId="1" applyFont="1" applyBorder="1" applyAlignment="1" applyProtection="1"/>
    <xf numFmtId="44" fontId="0" fillId="0" borderId="11" xfId="1" applyFont="1" applyBorder="1" applyAlignment="1" applyProtection="1"/>
    <xf numFmtId="44" fontId="0" fillId="0" borderId="4" xfId="1" applyFont="1" applyBorder="1" applyAlignment="1" applyProtection="1"/>
    <xf numFmtId="0" fontId="8" fillId="2" borderId="17" xfId="0" applyFont="1" applyFill="1" applyBorder="1" applyAlignment="1">
      <alignment horizontal="left"/>
    </xf>
    <xf numFmtId="167" fontId="0" fillId="2" borderId="18" xfId="0" applyNumberFormat="1" applyFill="1" applyBorder="1"/>
    <xf numFmtId="167" fontId="0" fillId="2" borderId="19" xfId="0" applyNumberFormat="1" applyFill="1" applyBorder="1"/>
    <xf numFmtId="165" fontId="3" fillId="0" borderId="24" xfId="2" applyNumberFormat="1" applyFont="1" applyBorder="1" applyAlignment="1">
      <alignment horizontal="right"/>
    </xf>
    <xf numFmtId="165" fontId="3" fillId="0" borderId="25" xfId="2" applyNumberFormat="1" applyFont="1" applyBorder="1" applyAlignment="1">
      <alignment horizontal="right"/>
    </xf>
    <xf numFmtId="165" fontId="4" fillId="0" borderId="10" xfId="2" applyNumberFormat="1" applyFont="1" applyBorder="1"/>
    <xf numFmtId="166" fontId="1" fillId="0" borderId="13" xfId="1" applyNumberFormat="1" applyBorder="1"/>
    <xf numFmtId="165" fontId="4" fillId="0" borderId="10" xfId="2" applyNumberFormat="1" applyFont="1" applyFill="1" applyBorder="1"/>
    <xf numFmtId="166" fontId="1" fillId="0" borderId="13" xfId="1" applyNumberFormat="1" applyFill="1" applyBorder="1"/>
    <xf numFmtId="166" fontId="0" fillId="0" borderId="13" xfId="1" applyNumberFormat="1" applyFont="1" applyFill="1" applyBorder="1"/>
    <xf numFmtId="165" fontId="4" fillId="0" borderId="13" xfId="2" applyNumberFormat="1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5" fontId="3" fillId="0" borderId="25" xfId="2" applyNumberFormat="1" applyFont="1" applyBorder="1"/>
    <xf numFmtId="0" fontId="0" fillId="0" borderId="24" xfId="0" applyBorder="1"/>
    <xf numFmtId="0" fontId="0" fillId="0" borderId="26" xfId="0" applyBorder="1"/>
    <xf numFmtId="165" fontId="4" fillId="0" borderId="27" xfId="2" applyNumberFormat="1" applyFont="1" applyBorder="1"/>
    <xf numFmtId="165" fontId="4" fillId="0" borderId="26" xfId="2" applyNumberFormat="1" applyFont="1" applyBorder="1" applyAlignment="1">
      <alignment horizontal="right"/>
    </xf>
    <xf numFmtId="165" fontId="4" fillId="0" borderId="27" xfId="2" applyNumberFormat="1" applyFont="1" applyBorder="1" applyAlignment="1">
      <alignment horizontal="right"/>
    </xf>
    <xf numFmtId="165" fontId="4" fillId="0" borderId="26" xfId="2" applyNumberFormat="1" applyFont="1" applyBorder="1"/>
    <xf numFmtId="0" fontId="0" fillId="0" borderId="22" xfId="0" applyBorder="1"/>
    <xf numFmtId="0" fontId="3" fillId="0" borderId="23" xfId="2" applyNumberFormat="1" applyFont="1" applyBorder="1"/>
    <xf numFmtId="165" fontId="3" fillId="0" borderId="22" xfId="2" applyNumberFormat="1" applyFont="1" applyBorder="1" applyAlignment="1">
      <alignment horizontal="right"/>
    </xf>
    <xf numFmtId="165" fontId="3" fillId="0" borderId="23" xfId="2" applyNumberFormat="1" applyFont="1" applyBorder="1" applyAlignment="1">
      <alignment horizontal="right"/>
    </xf>
    <xf numFmtId="44" fontId="7" fillId="0" borderId="13" xfId="1" applyFont="1" applyBorder="1" applyAlignment="1" applyProtection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/>
    <xf numFmtId="0" fontId="0" fillId="0" borderId="2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0" fillId="0" borderId="9" xfId="0" applyFont="1" applyBorder="1" applyAlignment="1"/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4" xfId="0" applyBorder="1"/>
    <xf numFmtId="0" fontId="0" fillId="2" borderId="9" xfId="0" applyFont="1" applyFill="1" applyBorder="1"/>
    <xf numFmtId="0" fontId="0" fillId="2" borderId="10" xfId="0" applyFill="1" applyBorder="1"/>
    <xf numFmtId="167" fontId="4" fillId="2" borderId="0" xfId="0" applyNumberFormat="1" applyFont="1" applyFill="1" applyBorder="1"/>
    <xf numFmtId="167" fontId="0" fillId="2" borderId="13" xfId="0" applyNumberFormat="1" applyFill="1" applyBorder="1"/>
    <xf numFmtId="167" fontId="0" fillId="2" borderId="0" xfId="0" applyNumberFormat="1" applyFill="1" applyBorder="1"/>
    <xf numFmtId="167" fontId="0" fillId="2" borderId="12" xfId="0" applyNumberFormat="1" applyFill="1" applyBorder="1"/>
    <xf numFmtId="0" fontId="8" fillId="2" borderId="16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167" fontId="0" fillId="2" borderId="20" xfId="0" applyNumberFormat="1" applyFill="1" applyBorder="1"/>
    <xf numFmtId="167" fontId="0" fillId="2" borderId="30" xfId="0" applyNumberFormat="1" applyFill="1" applyBorder="1"/>
    <xf numFmtId="167" fontId="0" fillId="2" borderId="21" xfId="0" applyNumberFormat="1" applyFill="1" applyBorder="1"/>
    <xf numFmtId="0" fontId="6" fillId="0" borderId="10" xfId="0" applyFont="1" applyBorder="1" applyAlignment="1">
      <alignment horizontal="center"/>
    </xf>
    <xf numFmtId="0" fontId="7" fillId="0" borderId="9" xfId="0" applyFont="1" applyBorder="1"/>
    <xf numFmtId="14" fontId="3" fillId="0" borderId="3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22" xfId="0" applyFont="1" applyBorder="1"/>
    <xf numFmtId="169" fontId="0" fillId="0" borderId="23" xfId="0" applyNumberFormat="1" applyFont="1" applyBorder="1"/>
    <xf numFmtId="0" fontId="0" fillId="0" borderId="0" xfId="0" applyFont="1"/>
    <xf numFmtId="0" fontId="4" fillId="0" borderId="10" xfId="0" applyFont="1" applyBorder="1"/>
    <xf numFmtId="169" fontId="0" fillId="0" borderId="13" xfId="0" applyNumberFormat="1" applyFont="1" applyBorder="1"/>
    <xf numFmtId="0" fontId="11" fillId="0" borderId="10" xfId="0" applyFont="1" applyBorder="1"/>
    <xf numFmtId="0" fontId="4" fillId="0" borderId="24" xfId="0" applyFont="1" applyBorder="1"/>
    <xf numFmtId="168" fontId="0" fillId="0" borderId="25" xfId="0" applyNumberFormat="1" applyFont="1" applyBorder="1"/>
    <xf numFmtId="0" fontId="12" fillId="0" borderId="26" xfId="0" applyFont="1" applyBorder="1"/>
    <xf numFmtId="168" fontId="9" fillId="0" borderId="27" xfId="0" applyNumberFormat="1" applyFont="1" applyBorder="1"/>
    <xf numFmtId="168" fontId="0" fillId="0" borderId="0" xfId="0" applyNumberFormat="1" applyFont="1"/>
    <xf numFmtId="0" fontId="3" fillId="0" borderId="26" xfId="0" applyFont="1" applyBorder="1"/>
    <xf numFmtId="166" fontId="0" fillId="0" borderId="0" xfId="0" applyNumberFormat="1" applyFont="1"/>
    <xf numFmtId="170" fontId="0" fillId="0" borderId="0" xfId="0" applyNumberFormat="1" applyFont="1"/>
    <xf numFmtId="44" fontId="0" fillId="0" borderId="0" xfId="0" applyNumberFormat="1"/>
    <xf numFmtId="44" fontId="0" fillId="0" borderId="0" xfId="0" applyNumberFormat="1" applyBorder="1"/>
    <xf numFmtId="0" fontId="6" fillId="0" borderId="9" xfId="0" applyFont="1" applyBorder="1"/>
    <xf numFmtId="44" fontId="6" fillId="0" borderId="13" xfId="1" applyFont="1" applyBorder="1" applyAlignment="1" applyProtection="1">
      <alignment horizontal="center"/>
    </xf>
    <xf numFmtId="0" fontId="7" fillId="0" borderId="26" xfId="0" applyFont="1" applyBorder="1"/>
    <xf numFmtId="0" fontId="6" fillId="0" borderId="26" xfId="0" applyFont="1" applyBorder="1" applyAlignment="1">
      <alignment horizontal="center"/>
    </xf>
    <xf numFmtId="44" fontId="6" fillId="0" borderId="31" xfId="1" applyFont="1" applyBorder="1" applyAlignment="1" applyProtection="1">
      <alignment horizontal="center"/>
    </xf>
    <xf numFmtId="44" fontId="7" fillId="0" borderId="27" xfId="1" applyFont="1" applyBorder="1" applyAlignment="1" applyProtection="1">
      <alignment horizontal="center"/>
    </xf>
    <xf numFmtId="44" fontId="6" fillId="0" borderId="12" xfId="1" applyFont="1" applyBorder="1" applyAlignment="1" applyProtection="1">
      <alignment horizontal="center"/>
    </xf>
    <xf numFmtId="0" fontId="8" fillId="2" borderId="24" xfId="0" applyFont="1" applyFill="1" applyBorder="1" applyAlignment="1">
      <alignment horizontal="left"/>
    </xf>
    <xf numFmtId="167" fontId="0" fillId="2" borderId="33" xfId="0" applyNumberFormat="1" applyFill="1" applyBorder="1"/>
    <xf numFmtId="167" fontId="0" fillId="2" borderId="25" xfId="0" applyNumberFormat="1" applyFill="1" applyBorder="1"/>
    <xf numFmtId="44" fontId="0" fillId="0" borderId="34" xfId="1" applyFont="1" applyBorder="1" applyAlignment="1" applyProtection="1"/>
    <xf numFmtId="44" fontId="0" fillId="0" borderId="23" xfId="1" applyFont="1" applyBorder="1" applyAlignment="1" applyProtection="1"/>
    <xf numFmtId="0" fontId="0" fillId="2" borderId="24" xfId="0" applyFill="1" applyBorder="1"/>
    <xf numFmtId="44" fontId="0" fillId="0" borderId="25" xfId="0" applyNumberFormat="1" applyBorder="1"/>
    <xf numFmtId="44" fontId="14" fillId="0" borderId="13" xfId="1" applyFont="1" applyBorder="1" applyAlignment="1" applyProtection="1"/>
    <xf numFmtId="44" fontId="14" fillId="0" borderId="0" xfId="10" applyNumberFormat="1" applyFont="1" applyFill="1" applyBorder="1" applyAlignment="1" applyProtection="1"/>
    <xf numFmtId="44" fontId="14" fillId="0" borderId="13" xfId="9" applyNumberFormat="1" applyFont="1" applyFill="1" applyBorder="1" applyAlignment="1" applyProtection="1"/>
    <xf numFmtId="0" fontId="0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4" fontId="1" fillId="0" borderId="0" xfId="3" applyFont="1" applyFill="1" applyBorder="1" applyAlignment="1" applyProtection="1"/>
    <xf numFmtId="44" fontId="0" fillId="0" borderId="13" xfId="1" applyFont="1" applyFill="1" applyBorder="1" applyAlignment="1" applyProtection="1"/>
    <xf numFmtId="1" fontId="0" fillId="0" borderId="0" xfId="1" applyNumberFormat="1" applyFont="1" applyFill="1" applyBorder="1" applyAlignment="1" applyProtection="1">
      <alignment horizontal="center"/>
    </xf>
    <xf numFmtId="44" fontId="0" fillId="0" borderId="0" xfId="1" applyFont="1" applyFill="1" applyBorder="1" applyAlignment="1" applyProtection="1"/>
    <xf numFmtId="44" fontId="0" fillId="0" borderId="12" xfId="1" applyFont="1" applyFill="1" applyBorder="1" applyAlignment="1" applyProtection="1"/>
    <xf numFmtId="169" fontId="0" fillId="0" borderId="0" xfId="0" applyNumberFormat="1"/>
    <xf numFmtId="44" fontId="14" fillId="0" borderId="0" xfId="1" applyFont="1" applyFill="1" applyBorder="1" applyAlignment="1" applyProtection="1"/>
    <xf numFmtId="44" fontId="14" fillId="0" borderId="0" xfId="1" applyFont="1" applyBorder="1" applyAlignment="1" applyProtection="1"/>
    <xf numFmtId="44" fontId="14" fillId="0" borderId="0" xfId="3" applyFont="1" applyFill="1" applyBorder="1" applyAlignment="1" applyProtection="1"/>
    <xf numFmtId="44" fontId="14" fillId="0" borderId="27" xfId="1" applyFont="1" applyFill="1" applyBorder="1" applyAlignment="1" applyProtection="1"/>
    <xf numFmtId="44" fontId="0" fillId="0" borderId="31" xfId="1" applyFont="1" applyBorder="1" applyAlignment="1" applyProtection="1"/>
    <xf numFmtId="171" fontId="0" fillId="0" borderId="10" xfId="0" applyNumberFormat="1" applyBorder="1" applyAlignment="1">
      <alignment horizontal="center"/>
    </xf>
    <xf numFmtId="171" fontId="0" fillId="0" borderId="0" xfId="1" applyNumberFormat="1" applyFont="1" applyBorder="1" applyAlignment="1" applyProtection="1"/>
    <xf numFmtId="0" fontId="0" fillId="0" borderId="10" xfId="0" applyNumberFormat="1" applyBorder="1" applyAlignment="1">
      <alignment horizontal="center"/>
    </xf>
    <xf numFmtId="44" fontId="0" fillId="0" borderId="22" xfId="1" applyFont="1" applyBorder="1" applyAlignment="1" applyProtection="1"/>
    <xf numFmtId="167" fontId="0" fillId="2" borderId="10" xfId="0" applyNumberFormat="1" applyFill="1" applyBorder="1"/>
    <xf numFmtId="44" fontId="0" fillId="0" borderId="35" xfId="1" applyFont="1" applyBorder="1" applyAlignment="1" applyProtection="1">
      <alignment horizontal="left"/>
    </xf>
    <xf numFmtId="167" fontId="0" fillId="2" borderId="27" xfId="0" applyNumberFormat="1" applyFill="1" applyBorder="1"/>
    <xf numFmtId="167" fontId="0" fillId="2" borderId="31" xfId="0" applyNumberFormat="1" applyFill="1" applyBorder="1"/>
    <xf numFmtId="0" fontId="8" fillId="2" borderId="26" xfId="0" applyFont="1" applyFill="1" applyBorder="1" applyAlignment="1">
      <alignment horizontal="left"/>
    </xf>
    <xf numFmtId="0" fontId="0" fillId="0" borderId="25" xfId="0" applyBorder="1"/>
    <xf numFmtId="166" fontId="0" fillId="0" borderId="34" xfId="0" applyNumberFormat="1" applyFont="1" applyBorder="1"/>
    <xf numFmtId="166" fontId="0" fillId="0" borderId="0" xfId="0" applyNumberFormat="1" applyFont="1" applyBorder="1"/>
    <xf numFmtId="166" fontId="0" fillId="0" borderId="33" xfId="0" applyNumberFormat="1" applyFont="1" applyBorder="1"/>
    <xf numFmtId="166" fontId="9" fillId="0" borderId="31" xfId="0" applyNumberFormat="1" applyFont="1" applyBorder="1"/>
    <xf numFmtId="14" fontId="3" fillId="0" borderId="23" xfId="0" applyNumberFormat="1" applyFont="1" applyBorder="1" applyAlignment="1">
      <alignment horizontal="center"/>
    </xf>
    <xf numFmtId="166" fontId="0" fillId="0" borderId="3" xfId="0" applyNumberFormat="1" applyFont="1" applyBorder="1"/>
    <xf numFmtId="166" fontId="0" fillId="0" borderId="37" xfId="0" applyNumberFormat="1" applyFont="1" applyBorder="1"/>
    <xf numFmtId="166" fontId="9" fillId="0" borderId="37" xfId="0" applyNumberFormat="1" applyFont="1" applyBorder="1"/>
    <xf numFmtId="0" fontId="0" fillId="0" borderId="36" xfId="0" applyFont="1" applyBorder="1"/>
    <xf numFmtId="44" fontId="6" fillId="0" borderId="26" xfId="1" applyFont="1" applyBorder="1" applyAlignment="1" applyProtection="1">
      <alignment horizontal="center"/>
    </xf>
    <xf numFmtId="1" fontId="0" fillId="0" borderId="10" xfId="1" applyNumberFormat="1" applyFont="1" applyBorder="1" applyAlignment="1" applyProtection="1">
      <alignment horizontal="center"/>
    </xf>
    <xf numFmtId="44" fontId="0" fillId="0" borderId="10" xfId="1" applyFont="1" applyBorder="1" applyAlignment="1" applyProtection="1"/>
    <xf numFmtId="44" fontId="0" fillId="0" borderId="24" xfId="1" applyFont="1" applyBorder="1" applyAlignment="1" applyProtection="1"/>
    <xf numFmtId="44" fontId="0" fillId="0" borderId="33" xfId="1" applyFont="1" applyBorder="1" applyAlignment="1" applyProtection="1"/>
    <xf numFmtId="44" fontId="0" fillId="0" borderId="25" xfId="1" applyFont="1" applyBorder="1" applyAlignment="1" applyProtection="1"/>
    <xf numFmtId="0" fontId="16" fillId="0" borderId="39" xfId="6" applyFont="1" applyBorder="1"/>
    <xf numFmtId="0" fontId="17" fillId="0" borderId="42" xfId="6" applyFont="1" applyBorder="1"/>
    <xf numFmtId="0" fontId="17" fillId="0" borderId="43" xfId="6" applyFont="1" applyBorder="1" applyAlignment="1">
      <alignment horizontal="center"/>
    </xf>
    <xf numFmtId="172" fontId="17" fillId="0" borderId="0" xfId="11" applyFont="1" applyFill="1" applyBorder="1" applyAlignment="1" applyProtection="1">
      <alignment horizontal="center"/>
    </xf>
    <xf numFmtId="172" fontId="17" fillId="0" borderId="44" xfId="11" applyFont="1" applyFill="1" applyBorder="1" applyAlignment="1" applyProtection="1">
      <alignment horizontal="center"/>
    </xf>
    <xf numFmtId="172" fontId="17" fillId="0" borderId="45" xfId="11" applyFont="1" applyFill="1" applyBorder="1" applyAlignment="1" applyProtection="1">
      <alignment horizontal="center"/>
    </xf>
    <xf numFmtId="0" fontId="16" fillId="0" borderId="46" xfId="6" applyFont="1" applyBorder="1"/>
    <xf numFmtId="0" fontId="17" fillId="0" borderId="46" xfId="6" applyFont="1" applyBorder="1" applyAlignment="1">
      <alignment horizontal="center"/>
    </xf>
    <xf numFmtId="172" fontId="16" fillId="0" borderId="47" xfId="11" applyFont="1" applyFill="1" applyBorder="1" applyAlignment="1" applyProtection="1"/>
    <xf numFmtId="172" fontId="16" fillId="0" borderId="48" xfId="11" applyFont="1" applyFill="1" applyBorder="1" applyAlignment="1" applyProtection="1">
      <alignment horizontal="center"/>
    </xf>
    <xf numFmtId="172" fontId="17" fillId="0" borderId="47" xfId="11" applyFont="1" applyFill="1" applyBorder="1" applyAlignment="1" applyProtection="1">
      <alignment horizontal="center"/>
    </xf>
    <xf numFmtId="0" fontId="16" fillId="0" borderId="42" xfId="6" applyFont="1" applyBorder="1" applyAlignment="1"/>
    <xf numFmtId="0" fontId="10" fillId="0" borderId="43" xfId="6" applyBorder="1" applyAlignment="1">
      <alignment horizontal="center"/>
    </xf>
    <xf numFmtId="0" fontId="10" fillId="0" borderId="0" xfId="6" applyBorder="1"/>
    <xf numFmtId="172" fontId="16" fillId="0" borderId="44" xfId="11" applyFont="1" applyFill="1" applyBorder="1" applyAlignment="1" applyProtection="1"/>
    <xf numFmtId="1" fontId="16" fillId="0" borderId="0" xfId="11" applyNumberFormat="1" applyFont="1" applyFill="1" applyBorder="1" applyAlignment="1" applyProtection="1">
      <alignment horizontal="center"/>
    </xf>
    <xf numFmtId="172" fontId="16" fillId="0" borderId="0" xfId="11" applyFont="1" applyFill="1" applyBorder="1" applyAlignment="1" applyProtection="1"/>
    <xf numFmtId="172" fontId="16" fillId="0" borderId="45" xfId="11" applyFont="1" applyFill="1" applyBorder="1" applyAlignment="1" applyProtection="1"/>
    <xf numFmtId="0" fontId="10" fillId="0" borderId="43" xfId="6" applyNumberFormat="1" applyBorder="1" applyAlignment="1">
      <alignment horizontal="center"/>
    </xf>
    <xf numFmtId="0" fontId="10" fillId="0" borderId="43" xfId="6" applyBorder="1" applyAlignment="1">
      <alignment horizontal="left" indent="4"/>
    </xf>
    <xf numFmtId="0" fontId="10" fillId="0" borderId="43" xfId="6" applyBorder="1"/>
    <xf numFmtId="0" fontId="10" fillId="0" borderId="43" xfId="6" applyBorder="1" applyAlignment="1">
      <alignment horizontal="left"/>
    </xf>
    <xf numFmtId="173" fontId="16" fillId="0" borderId="0" xfId="11" applyNumberFormat="1" applyFont="1" applyFill="1" applyBorder="1" applyAlignment="1" applyProtection="1"/>
    <xf numFmtId="0" fontId="10" fillId="0" borderId="49" xfId="6" applyBorder="1"/>
    <xf numFmtId="172" fontId="16" fillId="0" borderId="50" xfId="11" applyFont="1" applyFill="1" applyBorder="1" applyAlignment="1" applyProtection="1"/>
    <xf numFmtId="172" fontId="16" fillId="0" borderId="51" xfId="11" applyFont="1" applyFill="1" applyBorder="1" applyAlignment="1" applyProtection="1"/>
    <xf numFmtId="172" fontId="16" fillId="0" borderId="52" xfId="11" applyFont="1" applyFill="1" applyBorder="1" applyAlignment="1" applyProtection="1"/>
    <xf numFmtId="172" fontId="16" fillId="0" borderId="41" xfId="11" applyFont="1" applyFill="1" applyBorder="1" applyAlignment="1" applyProtection="1"/>
    <xf numFmtId="0" fontId="16" fillId="5" borderId="42" xfId="6" applyFont="1" applyFill="1" applyBorder="1"/>
    <xf numFmtId="0" fontId="10" fillId="5" borderId="43" xfId="6" applyFill="1" applyBorder="1"/>
    <xf numFmtId="167" fontId="4" fillId="5" borderId="0" xfId="6" applyNumberFormat="1" applyFont="1" applyFill="1" applyBorder="1"/>
    <xf numFmtId="167" fontId="10" fillId="5" borderId="44" xfId="6" applyNumberFormat="1" applyFill="1" applyBorder="1"/>
    <xf numFmtId="167" fontId="10" fillId="5" borderId="0" xfId="6" applyNumberFormat="1" applyFill="1" applyBorder="1"/>
    <xf numFmtId="167" fontId="10" fillId="5" borderId="45" xfId="6" applyNumberFormat="1" applyFill="1" applyBorder="1"/>
    <xf numFmtId="0" fontId="10" fillId="5" borderId="53" xfId="6" applyFill="1" applyBorder="1"/>
    <xf numFmtId="167" fontId="10" fillId="5" borderId="54" xfId="6" applyNumberFormat="1" applyFill="1" applyBorder="1"/>
    <xf numFmtId="0" fontId="10" fillId="0" borderId="55" xfId="6" applyBorder="1"/>
    <xf numFmtId="0" fontId="8" fillId="5" borderId="56" xfId="6" applyFont="1" applyFill="1" applyBorder="1" applyAlignment="1">
      <alignment horizontal="left"/>
    </xf>
    <xf numFmtId="0" fontId="8" fillId="5" borderId="53" xfId="6" applyFont="1" applyFill="1" applyBorder="1" applyAlignment="1">
      <alignment horizontal="left"/>
    </xf>
    <xf numFmtId="167" fontId="10" fillId="5" borderId="55" xfId="6" applyNumberFormat="1" applyFill="1" applyBorder="1"/>
    <xf numFmtId="167" fontId="10" fillId="5" borderId="57" xfId="6" applyNumberFormat="1" applyFill="1" applyBorder="1"/>
    <xf numFmtId="167" fontId="10" fillId="5" borderId="58" xfId="6" applyNumberFormat="1" applyFill="1" applyBorder="1"/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4" fontId="6" fillId="0" borderId="3" xfId="1" applyFont="1" applyBorder="1" applyAlignment="1" applyProtection="1">
      <alignment horizontal="center"/>
    </xf>
    <xf numFmtId="44" fontId="6" fillId="0" borderId="32" xfId="1" applyFont="1" applyBorder="1" applyAlignment="1" applyProtection="1">
      <alignment horizontal="center"/>
    </xf>
    <xf numFmtId="44" fontId="6" fillId="0" borderId="23" xfId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4" fontId="6" fillId="0" borderId="28" xfId="1" applyFont="1" applyBorder="1" applyAlignment="1" applyProtection="1">
      <alignment horizontal="center"/>
    </xf>
    <xf numFmtId="44" fontId="6" fillId="0" borderId="4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5" fillId="0" borderId="38" xfId="6" applyFont="1" applyBorder="1" applyAlignment="1">
      <alignment horizontal="center"/>
    </xf>
    <xf numFmtId="172" fontId="17" fillId="0" borderId="40" xfId="11" applyFont="1" applyFill="1" applyBorder="1" applyAlignment="1" applyProtection="1">
      <alignment horizontal="center"/>
    </xf>
    <xf numFmtId="172" fontId="17" fillId="0" borderId="41" xfId="11" applyFont="1" applyFill="1" applyBorder="1" applyAlignment="1" applyProtection="1">
      <alignment horizontal="center"/>
    </xf>
  </cellXfs>
  <cellStyles count="12">
    <cellStyle name="Accent2" xfId="9" builtinId="33"/>
    <cellStyle name="Accent5" xfId="10" builtinId="45"/>
    <cellStyle name="Standaard" xfId="0" builtinId="0"/>
    <cellStyle name="Standaard 2" xfId="5"/>
    <cellStyle name="Standaard 3" xfId="6"/>
    <cellStyle name="Standaard 4" xfId="7"/>
    <cellStyle name="Standaard 5" xfId="4"/>
    <cellStyle name="TableStyleLight1" xfId="2"/>
    <cellStyle name="Valuta" xfId="1" builtinId="4"/>
    <cellStyle name="Valuta 2" xfId="3"/>
    <cellStyle name="Valuta 2 2" xfId="8"/>
    <cellStyle name="Valut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ek/Arcana/Penningen%20Arcana/2015/Herberg%206/Afrekening%20Herberg%206%20definit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Sheet1"/>
    </sheetNames>
    <sheetDataSet>
      <sheetData sheetId="0">
        <row r="1">
          <cell r="A1" t="str">
            <v>Herberg 6 - Voor Galg en Rad</v>
          </cell>
        </row>
        <row r="19">
          <cell r="A19" t="str">
            <v>Saldo (als negatief dan verlies; anders winst)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3"/>
    </sheetView>
  </sheetViews>
  <sheetFormatPr defaultRowHeight="15" x14ac:dyDescent="0.25"/>
  <cols>
    <col min="1" max="1" width="40.5703125" bestFit="1" customWidth="1"/>
    <col min="2" max="2" width="13.28515625" customWidth="1"/>
    <col min="3" max="3" width="11.42578125" bestFit="1" customWidth="1"/>
    <col min="5" max="5" width="33.5703125" bestFit="1" customWidth="1"/>
    <col min="6" max="6" width="13.5703125" customWidth="1"/>
    <col min="7" max="7" width="10.5703125" bestFit="1" customWidth="1"/>
  </cols>
  <sheetData>
    <row r="1" spans="1:7" x14ac:dyDescent="0.25">
      <c r="A1" s="181" t="s">
        <v>106</v>
      </c>
      <c r="B1" s="181"/>
      <c r="C1" s="181"/>
      <c r="D1" s="181"/>
      <c r="E1" s="181"/>
      <c r="F1" s="181"/>
      <c r="G1" s="181"/>
    </row>
    <row r="2" spans="1:7" x14ac:dyDescent="0.25">
      <c r="A2" s="181"/>
      <c r="B2" s="181"/>
      <c r="C2" s="181"/>
      <c r="D2" s="181"/>
      <c r="E2" s="181"/>
      <c r="F2" s="181"/>
      <c r="G2" s="181"/>
    </row>
    <row r="3" spans="1:7" ht="15.75" thickBot="1" x14ac:dyDescent="0.3">
      <c r="A3" s="181"/>
      <c r="B3" s="181"/>
      <c r="C3" s="181"/>
      <c r="D3" s="181"/>
      <c r="E3" s="181"/>
      <c r="F3" s="181"/>
      <c r="G3" s="181"/>
    </row>
    <row r="4" spans="1:7" ht="15.75" thickBot="1" x14ac:dyDescent="0.3">
      <c r="A4" s="40" t="s">
        <v>56</v>
      </c>
      <c r="B4" s="65">
        <v>42370</v>
      </c>
      <c r="C4" s="66">
        <v>42735</v>
      </c>
      <c r="D4" s="67"/>
      <c r="E4" s="40" t="s">
        <v>57</v>
      </c>
      <c r="F4" s="65">
        <v>42370</v>
      </c>
      <c r="G4" s="128">
        <v>42735</v>
      </c>
    </row>
    <row r="5" spans="1:7" x14ac:dyDescent="0.25">
      <c r="A5" s="68" t="s">
        <v>58</v>
      </c>
      <c r="B5" s="69">
        <v>5503.88</v>
      </c>
      <c r="C5" s="69"/>
      <c r="D5" s="70"/>
      <c r="E5" s="68" t="s">
        <v>59</v>
      </c>
      <c r="F5" s="124">
        <v>0</v>
      </c>
      <c r="G5" s="129"/>
    </row>
    <row r="6" spans="1:7" x14ac:dyDescent="0.25">
      <c r="A6" s="71" t="s">
        <v>60</v>
      </c>
      <c r="B6" s="72">
        <v>18255.52</v>
      </c>
      <c r="C6" s="72"/>
      <c r="D6" s="70"/>
      <c r="E6" s="71" t="s">
        <v>61</v>
      </c>
      <c r="F6" s="125">
        <v>492</v>
      </c>
      <c r="G6" s="130"/>
    </row>
    <row r="7" spans="1:7" x14ac:dyDescent="0.25">
      <c r="A7" s="71" t="s">
        <v>62</v>
      </c>
      <c r="B7" s="72">
        <v>0</v>
      </c>
      <c r="C7" s="72"/>
      <c r="D7" s="70"/>
      <c r="E7" s="71" t="s">
        <v>63</v>
      </c>
      <c r="F7" s="125">
        <v>690</v>
      </c>
      <c r="G7" s="130"/>
    </row>
    <row r="8" spans="1:7" x14ac:dyDescent="0.25">
      <c r="A8" s="71" t="s">
        <v>64</v>
      </c>
      <c r="B8" s="72">
        <v>0</v>
      </c>
      <c r="C8" s="72"/>
      <c r="D8" s="70"/>
      <c r="E8" s="71" t="s">
        <v>66</v>
      </c>
      <c r="F8" s="125">
        <v>135</v>
      </c>
      <c r="G8" s="130"/>
    </row>
    <row r="9" spans="1:7" x14ac:dyDescent="0.25">
      <c r="A9" s="71" t="s">
        <v>65</v>
      </c>
      <c r="B9" s="72">
        <v>0</v>
      </c>
      <c r="C9" s="72"/>
      <c r="D9" s="70"/>
      <c r="E9" s="71" t="s">
        <v>68</v>
      </c>
      <c r="F9" s="125">
        <v>8495</v>
      </c>
      <c r="G9" s="130"/>
    </row>
    <row r="10" spans="1:7" x14ac:dyDescent="0.25">
      <c r="A10" s="71" t="s">
        <v>67</v>
      </c>
      <c r="B10" s="72">
        <v>650</v>
      </c>
      <c r="C10" s="72"/>
      <c r="D10" s="70"/>
      <c r="E10" s="71" t="s">
        <v>70</v>
      </c>
      <c r="F10" s="125">
        <v>0</v>
      </c>
      <c r="G10" s="130"/>
    </row>
    <row r="11" spans="1:7" x14ac:dyDescent="0.25">
      <c r="A11" s="73" t="s">
        <v>69</v>
      </c>
      <c r="B11" s="72">
        <v>400</v>
      </c>
      <c r="C11" s="72"/>
      <c r="D11" s="70"/>
      <c r="E11" s="71" t="s">
        <v>71</v>
      </c>
      <c r="F11" s="125">
        <v>100</v>
      </c>
      <c r="G11" s="130"/>
    </row>
    <row r="12" spans="1:7" ht="15.75" thickBot="1" x14ac:dyDescent="0.3">
      <c r="A12" s="74" t="s">
        <v>72</v>
      </c>
      <c r="B12" s="75">
        <v>210</v>
      </c>
      <c r="C12" s="75"/>
      <c r="D12" s="70"/>
      <c r="E12" s="71" t="s">
        <v>73</v>
      </c>
      <c r="F12" s="125">
        <v>9000</v>
      </c>
      <c r="G12" s="130"/>
    </row>
    <row r="13" spans="1:7" ht="15.75" thickBot="1" x14ac:dyDescent="0.3">
      <c r="A13" s="76" t="s">
        <v>41</v>
      </c>
      <c r="B13" s="77">
        <v>25019.4</v>
      </c>
      <c r="C13" s="77"/>
      <c r="D13" s="70"/>
      <c r="E13" s="71" t="s">
        <v>74</v>
      </c>
      <c r="F13" s="125">
        <v>1701.09</v>
      </c>
      <c r="G13" s="130"/>
    </row>
    <row r="14" spans="1:7" x14ac:dyDescent="0.25">
      <c r="A14" s="67"/>
      <c r="B14" s="78"/>
      <c r="C14" s="78"/>
      <c r="D14" s="70"/>
      <c r="E14" s="71" t="s">
        <v>75</v>
      </c>
      <c r="F14" s="125">
        <v>-91.41</v>
      </c>
      <c r="G14" s="130"/>
    </row>
    <row r="15" spans="1:7" x14ac:dyDescent="0.25">
      <c r="A15" s="67"/>
      <c r="B15" s="78"/>
      <c r="C15" s="78"/>
      <c r="D15" s="70"/>
      <c r="E15" s="71" t="s">
        <v>76</v>
      </c>
      <c r="F15" s="125">
        <v>953.68</v>
      </c>
      <c r="G15" s="130"/>
    </row>
    <row r="16" spans="1:7" x14ac:dyDescent="0.25">
      <c r="A16" s="67"/>
      <c r="B16" s="78"/>
      <c r="C16" s="78"/>
      <c r="D16" s="70"/>
      <c r="E16" s="71" t="s">
        <v>77</v>
      </c>
      <c r="F16" s="125">
        <v>518.69000000000005</v>
      </c>
      <c r="G16" s="130"/>
    </row>
    <row r="17" spans="1:7" x14ac:dyDescent="0.25">
      <c r="A17" s="67"/>
      <c r="B17" s="78"/>
      <c r="C17" s="78"/>
      <c r="D17" s="70"/>
      <c r="E17" s="71" t="s">
        <v>78</v>
      </c>
      <c r="F17" s="125">
        <v>621.79</v>
      </c>
      <c r="G17" s="130"/>
    </row>
    <row r="18" spans="1:7" x14ac:dyDescent="0.25">
      <c r="A18" s="67"/>
      <c r="B18" s="78"/>
      <c r="C18" s="78"/>
      <c r="D18" s="70"/>
      <c r="E18" s="71" t="s">
        <v>105</v>
      </c>
      <c r="F18" s="125">
        <v>34.950000000000003</v>
      </c>
      <c r="G18" s="130"/>
    </row>
    <row r="19" spans="1:7" x14ac:dyDescent="0.25">
      <c r="A19" s="67"/>
      <c r="B19" s="78"/>
      <c r="C19" s="78"/>
      <c r="D19" s="70"/>
      <c r="E19" s="71" t="s">
        <v>79</v>
      </c>
      <c r="F19" s="125">
        <v>2196.11</v>
      </c>
      <c r="G19" s="130"/>
    </row>
    <row r="20" spans="1:7" ht="15.75" thickBot="1" x14ac:dyDescent="0.3">
      <c r="A20" s="67"/>
      <c r="B20" s="78"/>
      <c r="C20" s="78"/>
      <c r="D20" s="70"/>
      <c r="E20" s="74" t="s">
        <v>80</v>
      </c>
      <c r="F20" s="126">
        <v>172.5</v>
      </c>
      <c r="G20" s="131"/>
    </row>
    <row r="21" spans="1:7" ht="15.75" thickBot="1" x14ac:dyDescent="0.3">
      <c r="A21" s="67"/>
      <c r="B21" s="78"/>
      <c r="C21" s="78"/>
      <c r="D21" s="70"/>
      <c r="E21" s="79" t="s">
        <v>41</v>
      </c>
      <c r="F21" s="127">
        <v>25019.4</v>
      </c>
      <c r="G21" s="132"/>
    </row>
    <row r="22" spans="1:7" x14ac:dyDescent="0.25">
      <c r="A22" s="67"/>
      <c r="B22" s="78"/>
      <c r="C22" s="78"/>
      <c r="D22" s="70"/>
      <c r="E22" s="70" t="s">
        <v>81</v>
      </c>
      <c r="F22" s="70"/>
      <c r="G22" s="70"/>
    </row>
    <row r="23" spans="1:7" x14ac:dyDescent="0.25">
      <c r="A23" s="70"/>
      <c r="B23" s="70"/>
      <c r="C23" s="70"/>
      <c r="D23" s="70"/>
      <c r="E23" s="70" t="s">
        <v>82</v>
      </c>
      <c r="F23" s="80"/>
      <c r="G23" s="70"/>
    </row>
    <row r="24" spans="1:7" x14ac:dyDescent="0.25">
      <c r="A24" s="70"/>
      <c r="B24" s="70"/>
      <c r="C24" s="70"/>
      <c r="D24" s="70"/>
      <c r="E24" s="70" t="s">
        <v>83</v>
      </c>
      <c r="F24" s="81"/>
      <c r="G24" s="70"/>
    </row>
    <row r="25" spans="1:7" x14ac:dyDescent="0.25">
      <c r="A25" s="70"/>
      <c r="B25" s="70"/>
      <c r="C25" s="70"/>
      <c r="D25" s="70"/>
    </row>
    <row r="26" spans="1:7" x14ac:dyDescent="0.25">
      <c r="A26" s="70"/>
      <c r="B26" s="70"/>
      <c r="C26" s="70"/>
      <c r="D26" s="70"/>
    </row>
    <row r="27" spans="1:7" x14ac:dyDescent="0.25">
      <c r="D27" s="70"/>
    </row>
    <row r="28" spans="1:7" x14ac:dyDescent="0.25">
      <c r="D28" s="70"/>
    </row>
  </sheetData>
  <mergeCells count="1">
    <mergeCell ref="A1:G3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2" sqref="D12"/>
    </sheetView>
  </sheetViews>
  <sheetFormatPr defaultRowHeight="15" x14ac:dyDescent="0.25"/>
  <cols>
    <col min="2" max="2" width="36.5703125" customWidth="1"/>
    <col min="3" max="3" width="10.28515625" bestFit="1" customWidth="1"/>
    <col min="4" max="4" width="9.5703125" bestFit="1" customWidth="1"/>
  </cols>
  <sheetData>
    <row r="1" spans="1:4" x14ac:dyDescent="0.25">
      <c r="A1" s="181" t="s">
        <v>84</v>
      </c>
      <c r="B1" s="181"/>
      <c r="C1" s="181"/>
      <c r="D1" s="181"/>
    </row>
    <row r="2" spans="1:4" ht="15.75" thickBot="1" x14ac:dyDescent="0.3">
      <c r="A2" s="181"/>
      <c r="B2" s="181"/>
      <c r="C2" s="181"/>
      <c r="D2" s="181"/>
    </row>
    <row r="3" spans="1:4" ht="15" customHeight="1" x14ac:dyDescent="0.25">
      <c r="A3" s="26"/>
      <c r="B3" s="27"/>
      <c r="C3" s="182" t="s">
        <v>26</v>
      </c>
      <c r="D3" s="183"/>
    </row>
    <row r="4" spans="1:4" ht="15.75" thickBot="1" x14ac:dyDescent="0.3">
      <c r="A4" s="29" t="s">
        <v>0</v>
      </c>
      <c r="B4" s="28" t="s">
        <v>1</v>
      </c>
      <c r="C4" s="18" t="s">
        <v>2</v>
      </c>
      <c r="D4" s="19" t="s">
        <v>3</v>
      </c>
    </row>
    <row r="5" spans="1:4" x14ac:dyDescent="0.25">
      <c r="A5" s="35"/>
      <c r="B5" s="36" t="s">
        <v>4</v>
      </c>
      <c r="C5" s="37"/>
      <c r="D5" s="38"/>
    </row>
    <row r="6" spans="1:4" x14ac:dyDescent="0.25">
      <c r="A6" s="11">
        <v>8113</v>
      </c>
      <c r="B6" s="25" t="s">
        <v>5</v>
      </c>
      <c r="C6" s="20"/>
      <c r="D6" s="21">
        <v>1600</v>
      </c>
    </row>
    <row r="7" spans="1:4" x14ac:dyDescent="0.25">
      <c r="A7" s="11">
        <v>8300</v>
      </c>
      <c r="B7" s="25" t="s">
        <v>6</v>
      </c>
      <c r="C7" s="20"/>
      <c r="D7" s="21">
        <v>0</v>
      </c>
    </row>
    <row r="8" spans="1:4" x14ac:dyDescent="0.25">
      <c r="A8" s="11">
        <v>8910</v>
      </c>
      <c r="B8" s="25" t="s">
        <v>7</v>
      </c>
      <c r="C8" s="20"/>
      <c r="D8" s="21">
        <v>130</v>
      </c>
    </row>
    <row r="9" spans="1:4" x14ac:dyDescent="0.25">
      <c r="A9" s="11">
        <v>41011</v>
      </c>
      <c r="B9" s="25" t="s">
        <v>8</v>
      </c>
      <c r="C9" s="20">
        <v>100</v>
      </c>
      <c r="D9" s="21"/>
    </row>
    <row r="10" spans="1:4" x14ac:dyDescent="0.25">
      <c r="A10" s="11">
        <v>41020</v>
      </c>
      <c r="B10" s="25" t="s">
        <v>9</v>
      </c>
      <c r="C10" s="20">
        <v>160</v>
      </c>
      <c r="D10" s="21"/>
    </row>
    <row r="11" spans="1:4" x14ac:dyDescent="0.25">
      <c r="A11" s="11">
        <v>41035</v>
      </c>
      <c r="B11" s="25" t="s">
        <v>10</v>
      </c>
      <c r="C11" s="20">
        <v>2850</v>
      </c>
      <c r="D11" s="21">
        <v>2796.55</v>
      </c>
    </row>
    <row r="12" spans="1:4" x14ac:dyDescent="0.25">
      <c r="A12" s="11">
        <v>41036</v>
      </c>
      <c r="B12" s="25" t="s">
        <v>11</v>
      </c>
      <c r="C12" s="20">
        <v>1000</v>
      </c>
      <c r="D12" s="21"/>
    </row>
    <row r="13" spans="1:4" x14ac:dyDescent="0.25">
      <c r="A13" s="11">
        <v>41037</v>
      </c>
      <c r="B13" s="25" t="s">
        <v>12</v>
      </c>
      <c r="C13" s="22">
        <v>200</v>
      </c>
      <c r="D13" s="23">
        <v>0</v>
      </c>
    </row>
    <row r="14" spans="1:4" x14ac:dyDescent="0.25">
      <c r="A14" s="11">
        <v>41038</v>
      </c>
      <c r="B14" s="25" t="s">
        <v>13</v>
      </c>
      <c r="C14" s="22">
        <v>0</v>
      </c>
      <c r="D14" s="24">
        <v>50</v>
      </c>
    </row>
    <row r="15" spans="1:4" x14ac:dyDescent="0.25">
      <c r="A15" s="11">
        <v>41039</v>
      </c>
      <c r="B15" s="25" t="s">
        <v>14</v>
      </c>
      <c r="C15" s="22">
        <v>400</v>
      </c>
      <c r="D15" s="23">
        <v>325</v>
      </c>
    </row>
    <row r="16" spans="1:4" x14ac:dyDescent="0.25">
      <c r="A16" s="11">
        <v>41040</v>
      </c>
      <c r="B16" s="25" t="s">
        <v>15</v>
      </c>
      <c r="C16" s="20">
        <v>40</v>
      </c>
      <c r="D16" s="21"/>
    </row>
    <row r="17" spans="1:4" s="41" customFormat="1" x14ac:dyDescent="0.25">
      <c r="A17" s="49">
        <v>41050</v>
      </c>
      <c r="B17" s="25" t="s">
        <v>85</v>
      </c>
      <c r="C17" s="20">
        <v>75</v>
      </c>
      <c r="D17" s="21"/>
    </row>
    <row r="18" spans="1:4" x14ac:dyDescent="0.25">
      <c r="A18" s="11">
        <v>41060</v>
      </c>
      <c r="B18" s="25" t="s">
        <v>16</v>
      </c>
      <c r="C18" s="20">
        <v>280</v>
      </c>
      <c r="D18" s="21"/>
    </row>
    <row r="19" spans="1:4" x14ac:dyDescent="0.25">
      <c r="A19" s="11">
        <v>41080</v>
      </c>
      <c r="B19" s="25" t="s">
        <v>17</v>
      </c>
      <c r="C19" s="20">
        <v>0</v>
      </c>
      <c r="D19" s="21"/>
    </row>
    <row r="20" spans="1:4" x14ac:dyDescent="0.25">
      <c r="A20" s="11">
        <v>41090</v>
      </c>
      <c r="B20" s="25" t="s">
        <v>18</v>
      </c>
      <c r="C20" s="20">
        <v>325</v>
      </c>
      <c r="D20" s="21">
        <v>325</v>
      </c>
    </row>
    <row r="21" spans="1:4" x14ac:dyDescent="0.25">
      <c r="A21" s="11">
        <v>41091</v>
      </c>
      <c r="B21" s="25" t="s">
        <v>19</v>
      </c>
      <c r="C21" s="20">
        <v>280</v>
      </c>
      <c r="D21" s="21"/>
    </row>
    <row r="22" spans="1:4" x14ac:dyDescent="0.25">
      <c r="A22" s="11">
        <v>41092</v>
      </c>
      <c r="B22" s="25" t="s">
        <v>20</v>
      </c>
      <c r="C22" s="20">
        <v>0</v>
      </c>
      <c r="D22" s="21"/>
    </row>
    <row r="23" spans="1:4" x14ac:dyDescent="0.25">
      <c r="A23" s="11">
        <v>41100</v>
      </c>
      <c r="B23" s="25" t="s">
        <v>21</v>
      </c>
      <c r="C23" s="20">
        <v>0</v>
      </c>
      <c r="D23" s="21"/>
    </row>
    <row r="24" spans="1:4" ht="15.75" thickBot="1" x14ac:dyDescent="0.3">
      <c r="A24" s="11"/>
      <c r="B24" s="25" t="s">
        <v>22</v>
      </c>
      <c r="C24" s="20">
        <v>150</v>
      </c>
      <c r="D24" s="21"/>
    </row>
    <row r="25" spans="1:4" ht="15.75" thickBot="1" x14ac:dyDescent="0.3">
      <c r="A25" s="30"/>
      <c r="B25" s="31" t="s">
        <v>23</v>
      </c>
      <c r="C25" s="34">
        <f>SUM(C5:C24)</f>
        <v>5860</v>
      </c>
      <c r="D25" s="31">
        <f>SUM(D5:D23)</f>
        <v>5226.55</v>
      </c>
    </row>
    <row r="26" spans="1:4" ht="15.75" thickBot="1" x14ac:dyDescent="0.3">
      <c r="A26" s="11"/>
      <c r="B26" s="25" t="s">
        <v>24</v>
      </c>
      <c r="C26" s="20">
        <f>D25-C25</f>
        <v>-633.44999999999982</v>
      </c>
      <c r="D26" s="25"/>
    </row>
    <row r="27" spans="1:4" ht="15.75" thickBot="1" x14ac:dyDescent="0.3">
      <c r="A27" s="30"/>
      <c r="B27" s="31" t="s">
        <v>25</v>
      </c>
      <c r="C27" s="32">
        <f>C25+C26</f>
        <v>5226.55</v>
      </c>
      <c r="D27" s="33">
        <f>D25+D26</f>
        <v>5226.55</v>
      </c>
    </row>
  </sheetData>
  <mergeCells count="2">
    <mergeCell ref="A1:D2"/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selection activeCell="D38" sqref="D38"/>
    </sheetView>
  </sheetViews>
  <sheetFormatPr defaultRowHeight="15" x14ac:dyDescent="0.25"/>
  <cols>
    <col min="1" max="1" width="44.28515625" bestFit="1" customWidth="1"/>
    <col min="3" max="3" width="11.85546875" customWidth="1"/>
    <col min="4" max="4" width="12.140625" customWidth="1"/>
  </cols>
  <sheetData>
    <row r="1" spans="1:7" ht="15.75" customHeight="1" thickBot="1" x14ac:dyDescent="0.3">
      <c r="A1" s="187" t="s">
        <v>86</v>
      </c>
      <c r="B1" s="187"/>
      <c r="C1" s="187"/>
      <c r="D1" s="187"/>
      <c r="E1" s="187"/>
      <c r="F1" s="187"/>
      <c r="G1" s="187"/>
    </row>
    <row r="2" spans="1:7" ht="16.5" customHeight="1" thickTop="1" thickBot="1" x14ac:dyDescent="0.3">
      <c r="A2" s="187"/>
      <c r="B2" s="187"/>
      <c r="C2" s="187"/>
      <c r="D2" s="187"/>
      <c r="E2" s="187"/>
      <c r="F2" s="187"/>
      <c r="G2" s="187"/>
    </row>
    <row r="3" spans="1:7" ht="15.75" thickTop="1" x14ac:dyDescent="0.25">
      <c r="A3" s="42"/>
      <c r="B3" s="188" t="s">
        <v>26</v>
      </c>
      <c r="C3" s="188"/>
      <c r="D3" s="188"/>
      <c r="E3" s="189" t="s">
        <v>27</v>
      </c>
      <c r="F3" s="189"/>
      <c r="G3" s="189"/>
    </row>
    <row r="4" spans="1:7" ht="15.75" thickBot="1" x14ac:dyDescent="0.3">
      <c r="A4" s="84" t="s">
        <v>1</v>
      </c>
      <c r="B4" s="63" t="s">
        <v>28</v>
      </c>
      <c r="C4" s="5" t="s">
        <v>2</v>
      </c>
      <c r="D4" s="85" t="s">
        <v>3</v>
      </c>
      <c r="E4" s="5" t="s">
        <v>28</v>
      </c>
      <c r="F4" s="5" t="s">
        <v>2</v>
      </c>
      <c r="G4" s="90" t="s">
        <v>3</v>
      </c>
    </row>
    <row r="5" spans="1:7" ht="15.75" thickBot="1" x14ac:dyDescent="0.3">
      <c r="A5" s="86" t="s">
        <v>29</v>
      </c>
      <c r="B5" s="87"/>
      <c r="C5" s="88"/>
      <c r="D5" s="89">
        <v>1701.09</v>
      </c>
      <c r="E5" s="88"/>
      <c r="F5" s="88"/>
      <c r="G5" s="89"/>
    </row>
    <row r="6" spans="1:7" x14ac:dyDescent="0.25">
      <c r="A6" s="45" t="s">
        <v>30</v>
      </c>
      <c r="B6" s="46">
        <v>70</v>
      </c>
      <c r="C6" s="4"/>
      <c r="D6" s="8">
        <f>90*B6</f>
        <v>6300</v>
      </c>
      <c r="E6" s="9"/>
      <c r="F6" s="4"/>
      <c r="G6" s="8"/>
    </row>
    <row r="7" spans="1:7" x14ac:dyDescent="0.25">
      <c r="A7" s="45" t="s">
        <v>45</v>
      </c>
      <c r="B7" s="46">
        <v>43</v>
      </c>
      <c r="C7" s="4"/>
      <c r="D7" s="8">
        <f>55*B7</f>
        <v>2365</v>
      </c>
      <c r="E7" s="9"/>
      <c r="F7" s="4"/>
      <c r="G7" s="8"/>
    </row>
    <row r="8" spans="1:7" x14ac:dyDescent="0.25">
      <c r="A8" s="45" t="s">
        <v>31</v>
      </c>
      <c r="B8" s="46">
        <v>11</v>
      </c>
      <c r="C8" s="4"/>
      <c r="D8" s="8">
        <f>6*35+5*15</f>
        <v>285</v>
      </c>
      <c r="E8" s="9"/>
      <c r="F8" s="4"/>
      <c r="G8" s="8"/>
    </row>
    <row r="9" spans="1:7" x14ac:dyDescent="0.25">
      <c r="A9" s="45" t="s">
        <v>32</v>
      </c>
      <c r="B9" s="46">
        <v>2</v>
      </c>
      <c r="C9" s="4">
        <f>6*B9</f>
        <v>12</v>
      </c>
      <c r="D9" s="8"/>
      <c r="E9" s="9"/>
      <c r="F9" s="4"/>
      <c r="G9" s="10"/>
    </row>
    <row r="10" spans="1:7" x14ac:dyDescent="0.25">
      <c r="A10" s="45" t="s">
        <v>46</v>
      </c>
      <c r="B10" s="46"/>
      <c r="C10" s="4"/>
      <c r="D10" s="8"/>
      <c r="E10" s="9"/>
      <c r="F10" s="4"/>
      <c r="G10" s="10"/>
    </row>
    <row r="11" spans="1:7" x14ac:dyDescent="0.25">
      <c r="A11" s="45" t="s">
        <v>33</v>
      </c>
      <c r="B11" s="46">
        <v>200</v>
      </c>
      <c r="C11" s="4"/>
      <c r="D11" s="8">
        <f>5*B11</f>
        <v>1000</v>
      </c>
      <c r="E11" s="9"/>
      <c r="F11" s="4"/>
      <c r="G11" s="8"/>
    </row>
    <row r="12" spans="1:7" x14ac:dyDescent="0.25">
      <c r="A12" s="47" t="s">
        <v>47</v>
      </c>
      <c r="B12" s="46"/>
      <c r="C12" s="4"/>
      <c r="D12" s="8"/>
      <c r="E12" s="9"/>
      <c r="F12" s="4"/>
      <c r="G12" s="10"/>
    </row>
    <row r="13" spans="1:7" x14ac:dyDescent="0.25">
      <c r="A13" s="45" t="s">
        <v>34</v>
      </c>
      <c r="B13" s="48"/>
      <c r="C13" s="4">
        <v>848.2</v>
      </c>
      <c r="D13" s="8"/>
      <c r="E13" s="9"/>
      <c r="F13" s="4"/>
      <c r="G13" s="10"/>
    </row>
    <row r="14" spans="1:7" x14ac:dyDescent="0.25">
      <c r="A14" s="45" t="s">
        <v>35</v>
      </c>
      <c r="B14" s="48"/>
      <c r="C14" s="4">
        <f>1.5*(B6+B7+B8+B9)</f>
        <v>189</v>
      </c>
      <c r="D14" s="8"/>
      <c r="E14" s="9"/>
      <c r="F14" s="4"/>
      <c r="G14" s="10"/>
    </row>
    <row r="15" spans="1:7" x14ac:dyDescent="0.25">
      <c r="A15" s="45" t="s">
        <v>36</v>
      </c>
      <c r="B15" s="49"/>
      <c r="C15" s="4">
        <v>600</v>
      </c>
      <c r="D15" s="8"/>
      <c r="E15" s="9"/>
      <c r="F15" s="4"/>
      <c r="G15" s="10"/>
    </row>
    <row r="16" spans="1:7" x14ac:dyDescent="0.25">
      <c r="A16" s="45" t="s">
        <v>37</v>
      </c>
      <c r="B16" s="50"/>
      <c r="C16" s="4">
        <f>17*(B6+B7+B8+B9)</f>
        <v>2142</v>
      </c>
      <c r="D16" s="8"/>
      <c r="E16" s="9"/>
      <c r="F16" s="4"/>
      <c r="G16" s="10"/>
    </row>
    <row r="17" spans="1:7" x14ac:dyDescent="0.25">
      <c r="A17" s="45" t="s">
        <v>48</v>
      </c>
      <c r="B17" s="50"/>
      <c r="C17" s="4">
        <v>130</v>
      </c>
      <c r="D17" s="8"/>
      <c r="E17" s="9"/>
      <c r="F17" s="4"/>
      <c r="G17" s="10"/>
    </row>
    <row r="18" spans="1:7" x14ac:dyDescent="0.25">
      <c r="A18" s="45" t="s">
        <v>49</v>
      </c>
      <c r="B18" s="48"/>
      <c r="C18" s="4">
        <v>50</v>
      </c>
      <c r="D18" s="8"/>
      <c r="E18" s="4"/>
      <c r="F18" s="4"/>
      <c r="G18" s="10"/>
    </row>
    <row r="19" spans="1:7" x14ac:dyDescent="0.25">
      <c r="A19" s="45" t="s">
        <v>50</v>
      </c>
      <c r="B19" s="48"/>
      <c r="C19" s="4">
        <v>50</v>
      </c>
      <c r="D19" s="8"/>
      <c r="E19" s="4"/>
      <c r="F19" s="4"/>
      <c r="G19" s="10"/>
    </row>
    <row r="20" spans="1:7" x14ac:dyDescent="0.25">
      <c r="A20" s="45" t="s">
        <v>51</v>
      </c>
      <c r="B20" s="49"/>
      <c r="C20" s="4">
        <v>250</v>
      </c>
      <c r="D20" s="8"/>
      <c r="E20" s="4"/>
      <c r="F20" s="4"/>
      <c r="G20" s="10"/>
    </row>
    <row r="21" spans="1:7" x14ac:dyDescent="0.25">
      <c r="A21" s="45" t="s">
        <v>38</v>
      </c>
      <c r="B21" s="50"/>
      <c r="C21" s="4">
        <v>2900</v>
      </c>
      <c r="D21" s="8"/>
      <c r="E21" s="4"/>
      <c r="F21" s="4"/>
      <c r="G21" s="10"/>
    </row>
    <row r="22" spans="1:7" x14ac:dyDescent="0.25">
      <c r="A22" s="45" t="s">
        <v>52</v>
      </c>
      <c r="B22" s="50"/>
      <c r="C22" s="4">
        <v>550</v>
      </c>
      <c r="D22" s="8"/>
      <c r="E22" s="4"/>
      <c r="F22" s="4"/>
      <c r="G22" s="10"/>
    </row>
    <row r="23" spans="1:7" x14ac:dyDescent="0.25">
      <c r="A23" s="45" t="s">
        <v>39</v>
      </c>
      <c r="B23" s="50"/>
      <c r="C23" s="4">
        <v>250</v>
      </c>
      <c r="D23" s="8"/>
      <c r="E23" s="4"/>
      <c r="F23" s="4"/>
      <c r="G23" s="10"/>
    </row>
    <row r="24" spans="1:7" x14ac:dyDescent="0.25">
      <c r="A24" s="45" t="s">
        <v>44</v>
      </c>
      <c r="B24" s="49"/>
      <c r="C24" s="4">
        <v>3000</v>
      </c>
      <c r="D24" s="8"/>
      <c r="E24" s="4"/>
      <c r="F24" s="4"/>
      <c r="G24" s="10"/>
    </row>
    <row r="25" spans="1:7" x14ac:dyDescent="0.25">
      <c r="A25" s="45" t="s">
        <v>12</v>
      </c>
      <c r="B25" s="49"/>
      <c r="C25" s="4">
        <v>100</v>
      </c>
      <c r="D25" s="8"/>
      <c r="E25" s="4"/>
      <c r="F25" s="4"/>
      <c r="G25" s="10"/>
    </row>
    <row r="26" spans="1:7" x14ac:dyDescent="0.25">
      <c r="A26" s="45" t="s">
        <v>53</v>
      </c>
      <c r="B26" s="49"/>
      <c r="C26" s="4">
        <v>850</v>
      </c>
      <c r="D26" s="8"/>
      <c r="E26" s="4"/>
      <c r="F26" s="4"/>
      <c r="G26" s="10"/>
    </row>
    <row r="27" spans="1:7" ht="15.75" thickBot="1" x14ac:dyDescent="0.3">
      <c r="A27" s="45" t="s">
        <v>40</v>
      </c>
      <c r="B27" s="49"/>
      <c r="C27" s="4">
        <v>100</v>
      </c>
      <c r="D27" s="8"/>
      <c r="E27" s="4"/>
      <c r="F27" s="4"/>
      <c r="G27" s="10"/>
    </row>
    <row r="28" spans="1:7" ht="15.75" thickTop="1" x14ac:dyDescent="0.25">
      <c r="A28" s="42" t="s">
        <v>41</v>
      </c>
      <c r="B28" s="51"/>
      <c r="C28" s="12">
        <f>SUM(C6:C27)</f>
        <v>12021.2</v>
      </c>
      <c r="D28" s="13">
        <f>SUM(D6:D27)</f>
        <v>9950</v>
      </c>
      <c r="E28" s="12"/>
      <c r="F28" s="12">
        <f>SUM(F6:F27)</f>
        <v>0</v>
      </c>
      <c r="G28" s="14">
        <f>SUM(G6:G27)</f>
        <v>0</v>
      </c>
    </row>
    <row r="29" spans="1:7" x14ac:dyDescent="0.25">
      <c r="A29" s="52" t="s">
        <v>42</v>
      </c>
      <c r="B29" s="49"/>
      <c r="C29" s="54">
        <f>D28-C28</f>
        <v>-2071.2000000000007</v>
      </c>
      <c r="D29" s="8"/>
      <c r="E29" s="4"/>
      <c r="F29" s="56">
        <f>G28-F28</f>
        <v>0</v>
      </c>
      <c r="G29" s="10"/>
    </row>
    <row r="30" spans="1:7" ht="15.75" thickBot="1" x14ac:dyDescent="0.3">
      <c r="A30" s="52" t="s">
        <v>87</v>
      </c>
      <c r="B30" s="53"/>
      <c r="C30" s="82">
        <f>D5+C29</f>
        <v>-370.11000000000081</v>
      </c>
      <c r="D30" s="55"/>
      <c r="E30" s="56"/>
      <c r="F30" s="82">
        <f>G5+F29</f>
        <v>0</v>
      </c>
      <c r="G30" s="57"/>
    </row>
    <row r="31" spans="1:7" ht="16.5" thickTop="1" thickBot="1" x14ac:dyDescent="0.3">
      <c r="A31" s="58" t="s">
        <v>43</v>
      </c>
      <c r="B31" s="59"/>
      <c r="C31" s="60">
        <f>SUM(C28:C29)</f>
        <v>9950</v>
      </c>
      <c r="D31" s="61">
        <f>SUM(D28:D30)</f>
        <v>9950</v>
      </c>
      <c r="E31" s="60"/>
      <c r="F31" s="60">
        <f>SUM(F28:F29)</f>
        <v>0</v>
      </c>
      <c r="G31" s="62">
        <f>SUM(G28:G30)</f>
        <v>0</v>
      </c>
    </row>
    <row r="32" spans="1:7" ht="15.75" customHeight="1" thickTop="1" x14ac:dyDescent="0.25">
      <c r="A32" s="41"/>
      <c r="B32" s="41"/>
      <c r="C32" s="41"/>
      <c r="D32" s="41"/>
      <c r="E32" s="41"/>
      <c r="F32" s="41"/>
      <c r="G32" s="41"/>
    </row>
    <row r="33" spans="1:7" ht="16.5" customHeight="1" thickBot="1" x14ac:dyDescent="0.3">
      <c r="A33" s="187" t="s">
        <v>88</v>
      </c>
      <c r="B33" s="187"/>
      <c r="C33" s="187"/>
      <c r="D33" s="187"/>
      <c r="E33" s="187"/>
      <c r="F33" s="187"/>
      <c r="G33" s="187"/>
    </row>
    <row r="34" spans="1:7" ht="16.5" thickTop="1" thickBot="1" x14ac:dyDescent="0.3">
      <c r="A34" s="187"/>
      <c r="B34" s="190"/>
      <c r="C34" s="190"/>
      <c r="D34" s="190"/>
      <c r="E34" s="190"/>
      <c r="F34" s="190"/>
      <c r="G34" s="190"/>
    </row>
    <row r="35" spans="1:7" ht="15.75" thickTop="1" x14ac:dyDescent="0.25">
      <c r="A35" s="42"/>
      <c r="B35" s="184" t="s">
        <v>26</v>
      </c>
      <c r="C35" s="184"/>
      <c r="D35" s="184"/>
      <c r="E35" s="185" t="s">
        <v>27</v>
      </c>
      <c r="F35" s="185"/>
      <c r="G35" s="186"/>
    </row>
    <row r="36" spans="1:7" ht="15.75" thickBot="1" x14ac:dyDescent="0.3">
      <c r="A36" s="84" t="s">
        <v>1</v>
      </c>
      <c r="B36" s="63" t="s">
        <v>28</v>
      </c>
      <c r="C36" s="5" t="s">
        <v>2</v>
      </c>
      <c r="D36" s="85" t="s">
        <v>3</v>
      </c>
      <c r="E36" s="5" t="s">
        <v>28</v>
      </c>
      <c r="F36" s="5" t="s">
        <v>2</v>
      </c>
      <c r="G36" s="85" t="s">
        <v>3</v>
      </c>
    </row>
    <row r="37" spans="1:7" ht="15.75" thickBot="1" x14ac:dyDescent="0.3">
      <c r="A37" s="86" t="s">
        <v>29</v>
      </c>
      <c r="B37" s="87"/>
      <c r="C37" s="88"/>
      <c r="D37" s="89">
        <f>C30</f>
        <v>-370.11000000000081</v>
      </c>
      <c r="E37" s="88"/>
      <c r="F37" s="88"/>
      <c r="G37" s="89"/>
    </row>
    <row r="38" spans="1:7" x14ac:dyDescent="0.25">
      <c r="A38" s="45" t="s">
        <v>30</v>
      </c>
      <c r="B38" s="46">
        <v>70</v>
      </c>
      <c r="C38" s="4"/>
      <c r="D38" s="8">
        <f>95*B38</f>
        <v>6650</v>
      </c>
      <c r="E38" s="9"/>
      <c r="F38" s="4"/>
      <c r="G38" s="8"/>
    </row>
    <row r="39" spans="1:7" x14ac:dyDescent="0.25">
      <c r="A39" s="45" t="s">
        <v>45</v>
      </c>
      <c r="B39" s="46">
        <v>43</v>
      </c>
      <c r="C39" s="4"/>
      <c r="D39" s="8">
        <f>60*B39</f>
        <v>2580</v>
      </c>
      <c r="E39" s="9"/>
      <c r="F39" s="4"/>
      <c r="G39" s="8"/>
    </row>
    <row r="40" spans="1:7" x14ac:dyDescent="0.25">
      <c r="A40" s="45" t="s">
        <v>31</v>
      </c>
      <c r="B40" s="46">
        <v>10</v>
      </c>
      <c r="C40" s="4"/>
      <c r="D40" s="8">
        <f>20*6+4*40</f>
        <v>280</v>
      </c>
      <c r="E40" s="9"/>
      <c r="F40" s="4"/>
      <c r="G40" s="8"/>
    </row>
    <row r="41" spans="1:7" x14ac:dyDescent="0.25">
      <c r="A41" s="45" t="s">
        <v>32</v>
      </c>
      <c r="B41" s="46">
        <v>2</v>
      </c>
      <c r="C41" s="4">
        <f>6*B41</f>
        <v>12</v>
      </c>
      <c r="D41" s="8"/>
      <c r="E41" s="9"/>
      <c r="F41" s="4"/>
      <c r="G41" s="8"/>
    </row>
    <row r="42" spans="1:7" x14ac:dyDescent="0.25">
      <c r="A42" s="45" t="s">
        <v>46</v>
      </c>
      <c r="B42" s="46"/>
      <c r="C42" s="4"/>
      <c r="D42" s="8"/>
      <c r="E42" s="9"/>
      <c r="F42" s="4"/>
      <c r="G42" s="8"/>
    </row>
    <row r="43" spans="1:7" x14ac:dyDescent="0.25">
      <c r="A43" s="45" t="s">
        <v>33</v>
      </c>
      <c r="B43" s="46">
        <v>200</v>
      </c>
      <c r="C43" s="4"/>
      <c r="D43" s="8">
        <f>B43*5</f>
        <v>1000</v>
      </c>
      <c r="E43" s="9"/>
      <c r="F43" s="4"/>
      <c r="G43" s="8"/>
    </row>
    <row r="44" spans="1:7" x14ac:dyDescent="0.25">
      <c r="A44" s="47" t="s">
        <v>47</v>
      </c>
      <c r="B44" s="46"/>
      <c r="C44" s="4"/>
      <c r="D44" s="8"/>
      <c r="E44" s="9"/>
      <c r="F44" s="4"/>
      <c r="G44" s="8"/>
    </row>
    <row r="45" spans="1:7" x14ac:dyDescent="0.25">
      <c r="A45" s="45" t="s">
        <v>34</v>
      </c>
      <c r="B45" s="48"/>
      <c r="C45" s="4">
        <v>848.2</v>
      </c>
      <c r="D45" s="8"/>
      <c r="E45" s="9"/>
      <c r="F45" s="4"/>
      <c r="G45" s="8"/>
    </row>
    <row r="46" spans="1:7" x14ac:dyDescent="0.25">
      <c r="A46" s="45" t="s">
        <v>35</v>
      </c>
      <c r="B46" s="48"/>
      <c r="C46" s="4">
        <f>1.5*(B38+B39+B40+B41)</f>
        <v>187.5</v>
      </c>
      <c r="D46" s="8"/>
      <c r="E46" s="9"/>
      <c r="F46" s="4"/>
      <c r="G46" s="8"/>
    </row>
    <row r="47" spans="1:7" x14ac:dyDescent="0.25">
      <c r="A47" s="45" t="s">
        <v>36</v>
      </c>
      <c r="B47" s="49"/>
      <c r="C47" s="4">
        <v>600</v>
      </c>
      <c r="D47" s="8"/>
      <c r="E47" s="9"/>
      <c r="F47" s="4"/>
      <c r="G47" s="8"/>
    </row>
    <row r="48" spans="1:7" x14ac:dyDescent="0.25">
      <c r="A48" s="45" t="s">
        <v>37</v>
      </c>
      <c r="B48" s="50"/>
      <c r="C48" s="4">
        <f>17*(B38+B39+B40+B41)</f>
        <v>2125</v>
      </c>
      <c r="D48" s="8"/>
      <c r="E48" s="9"/>
      <c r="F48" s="4"/>
      <c r="G48" s="8"/>
    </row>
    <row r="49" spans="1:7" x14ac:dyDescent="0.25">
      <c r="A49" s="45" t="s">
        <v>48</v>
      </c>
      <c r="B49" s="50"/>
      <c r="C49" s="4">
        <v>130</v>
      </c>
      <c r="D49" s="8"/>
      <c r="E49" s="9"/>
      <c r="F49" s="4"/>
      <c r="G49" s="8"/>
    </row>
    <row r="50" spans="1:7" x14ac:dyDescent="0.25">
      <c r="A50" s="45" t="s">
        <v>49</v>
      </c>
      <c r="B50" s="48"/>
      <c r="C50" s="4">
        <v>50</v>
      </c>
      <c r="D50" s="8"/>
      <c r="E50" s="4"/>
      <c r="F50" s="4"/>
      <c r="G50" s="8"/>
    </row>
    <row r="51" spans="1:7" x14ac:dyDescent="0.25">
      <c r="A51" s="45" t="s">
        <v>50</v>
      </c>
      <c r="B51" s="48"/>
      <c r="C51" s="4">
        <v>50</v>
      </c>
      <c r="D51" s="8"/>
      <c r="E51" s="4"/>
      <c r="F51" s="4"/>
      <c r="G51" s="8"/>
    </row>
    <row r="52" spans="1:7" x14ac:dyDescent="0.25">
      <c r="A52" s="45" t="s">
        <v>51</v>
      </c>
      <c r="B52" s="49"/>
      <c r="C52" s="4">
        <v>300</v>
      </c>
      <c r="D52" s="8"/>
      <c r="E52" s="4"/>
      <c r="F52" s="4"/>
      <c r="G52" s="8"/>
    </row>
    <row r="53" spans="1:7" x14ac:dyDescent="0.25">
      <c r="A53" s="45" t="s">
        <v>38</v>
      </c>
      <c r="B53" s="50"/>
      <c r="C53" s="4">
        <v>2400</v>
      </c>
      <c r="D53" s="8"/>
      <c r="E53" s="4"/>
      <c r="F53" s="4"/>
      <c r="G53" s="8"/>
    </row>
    <row r="54" spans="1:7" x14ac:dyDescent="0.25">
      <c r="A54" s="45" t="s">
        <v>52</v>
      </c>
      <c r="B54" s="50"/>
      <c r="C54" s="4">
        <v>550</v>
      </c>
      <c r="D54" s="8"/>
      <c r="E54" s="4"/>
      <c r="F54" s="4"/>
      <c r="G54" s="8"/>
    </row>
    <row r="55" spans="1:7" x14ac:dyDescent="0.25">
      <c r="A55" s="45" t="s">
        <v>39</v>
      </c>
      <c r="B55" s="50"/>
      <c r="C55" s="4">
        <v>250</v>
      </c>
      <c r="D55" s="8"/>
      <c r="E55" s="4"/>
      <c r="F55" s="4"/>
      <c r="G55" s="8"/>
    </row>
    <row r="56" spans="1:7" x14ac:dyDescent="0.25">
      <c r="A56" s="45" t="s">
        <v>44</v>
      </c>
      <c r="B56" s="49"/>
      <c r="C56" s="4">
        <v>1200</v>
      </c>
      <c r="D56" s="8"/>
      <c r="E56" s="4"/>
      <c r="F56" s="4"/>
      <c r="G56" s="8"/>
    </row>
    <row r="57" spans="1:7" x14ac:dyDescent="0.25">
      <c r="A57" s="45" t="s">
        <v>12</v>
      </c>
      <c r="B57" s="49"/>
      <c r="C57" s="4">
        <v>100</v>
      </c>
      <c r="D57" s="8"/>
      <c r="E57" s="4"/>
      <c r="F57" s="4"/>
      <c r="G57" s="8"/>
    </row>
    <row r="58" spans="1:7" x14ac:dyDescent="0.25">
      <c r="A58" s="45" t="s">
        <v>53</v>
      </c>
      <c r="B58" s="49"/>
      <c r="C58" s="4">
        <v>850</v>
      </c>
      <c r="D58" s="8"/>
      <c r="E58" s="4"/>
      <c r="F58" s="4"/>
      <c r="G58" s="8"/>
    </row>
    <row r="59" spans="1:7" ht="15.75" thickBot="1" x14ac:dyDescent="0.3">
      <c r="A59" s="45" t="s">
        <v>40</v>
      </c>
      <c r="B59" s="49"/>
      <c r="C59" s="4">
        <v>100</v>
      </c>
      <c r="D59" s="8"/>
      <c r="E59" s="4"/>
      <c r="F59" s="4"/>
      <c r="G59" s="8"/>
    </row>
    <row r="60" spans="1:7" ht="15.75" thickTop="1" x14ac:dyDescent="0.25">
      <c r="A60" s="42" t="s">
        <v>41</v>
      </c>
      <c r="B60" s="35"/>
      <c r="C60" s="94">
        <f>SUM(C38:C59)</f>
        <v>9752.7000000000007</v>
      </c>
      <c r="D60" s="95">
        <f>SUM(D38:D59)</f>
        <v>10510</v>
      </c>
      <c r="E60" s="12"/>
      <c r="F60" s="12">
        <f>SUM(F38:F59)</f>
        <v>0</v>
      </c>
      <c r="G60" s="13">
        <f>SUM(G38:G59)</f>
        <v>0</v>
      </c>
    </row>
    <row r="61" spans="1:7" x14ac:dyDescent="0.25">
      <c r="A61" s="52" t="s">
        <v>42</v>
      </c>
      <c r="B61" s="49"/>
      <c r="C61" s="54">
        <f>D60-C60</f>
        <v>757.29999999999927</v>
      </c>
      <c r="D61" s="8"/>
      <c r="E61" s="4"/>
      <c r="F61" s="56">
        <f>G60-F60</f>
        <v>0</v>
      </c>
      <c r="G61" s="8"/>
    </row>
    <row r="62" spans="1:7" ht="15.75" thickBot="1" x14ac:dyDescent="0.3">
      <c r="A62" s="52" t="s">
        <v>87</v>
      </c>
      <c r="B62" s="96"/>
      <c r="C62" s="97">
        <f>D37+C61</f>
        <v>387.18999999999846</v>
      </c>
      <c r="E62" s="56"/>
      <c r="F62" s="83">
        <f>G37+F61</f>
        <v>0</v>
      </c>
      <c r="G62" s="55"/>
    </row>
    <row r="63" spans="1:7" ht="16.5" thickTop="1" thickBot="1" x14ac:dyDescent="0.3">
      <c r="A63" s="58" t="s">
        <v>43</v>
      </c>
      <c r="B63" s="91"/>
      <c r="C63" s="92">
        <f>SUM(C60:C61)</f>
        <v>10510</v>
      </c>
      <c r="D63" s="93">
        <f>SUM(D60:D62)</f>
        <v>10510</v>
      </c>
      <c r="E63" s="16"/>
      <c r="F63" s="16">
        <f>SUM(F60:F61)</f>
        <v>0</v>
      </c>
      <c r="G63" s="17">
        <f>SUM(G60:G62)</f>
        <v>0</v>
      </c>
    </row>
    <row r="64" spans="1:7" ht="15.75" thickTop="1" x14ac:dyDescent="0.25"/>
  </sheetData>
  <mergeCells count="6">
    <mergeCell ref="B35:D35"/>
    <mergeCell ref="E35:G35"/>
    <mergeCell ref="A1:G2"/>
    <mergeCell ref="B3:D3"/>
    <mergeCell ref="E3:G3"/>
    <mergeCell ref="A33:G34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C42" sqref="C42"/>
    </sheetView>
  </sheetViews>
  <sheetFormatPr defaultRowHeight="15" x14ac:dyDescent="0.25"/>
  <cols>
    <col min="1" max="1" width="44.28515625" bestFit="1" customWidth="1"/>
    <col min="2" max="2" width="6.42578125" bestFit="1" customWidth="1"/>
    <col min="3" max="3" width="11.140625" customWidth="1"/>
    <col min="4" max="4" width="11.42578125" customWidth="1"/>
  </cols>
  <sheetData>
    <row r="1" spans="1:7" ht="15" customHeight="1" thickBot="1" x14ac:dyDescent="0.3">
      <c r="A1" s="187" t="s">
        <v>89</v>
      </c>
      <c r="B1" s="187"/>
      <c r="C1" s="187"/>
      <c r="D1" s="187"/>
      <c r="E1" s="187"/>
      <c r="F1" s="187"/>
      <c r="G1" s="187"/>
    </row>
    <row r="2" spans="1:7" ht="15.75" customHeight="1" thickTop="1" thickBot="1" x14ac:dyDescent="0.3">
      <c r="A2" s="187"/>
      <c r="B2" s="187"/>
      <c r="C2" s="187"/>
      <c r="D2" s="187"/>
      <c r="E2" s="187"/>
      <c r="F2" s="187"/>
      <c r="G2" s="187"/>
    </row>
    <row r="3" spans="1:7" ht="15.75" thickTop="1" x14ac:dyDescent="0.25">
      <c r="A3" s="42"/>
      <c r="B3" s="188" t="s">
        <v>26</v>
      </c>
      <c r="C3" s="188"/>
      <c r="D3" s="188"/>
      <c r="E3" s="189" t="s">
        <v>27</v>
      </c>
      <c r="F3" s="189"/>
      <c r="G3" s="189"/>
    </row>
    <row r="4" spans="1:7" ht="15.75" thickBot="1" x14ac:dyDescent="0.3">
      <c r="A4" s="84" t="s">
        <v>1</v>
      </c>
      <c r="B4" s="63" t="s">
        <v>28</v>
      </c>
      <c r="C4" s="5" t="s">
        <v>2</v>
      </c>
      <c r="D4" s="85" t="s">
        <v>3</v>
      </c>
      <c r="E4" s="5" t="s">
        <v>28</v>
      </c>
      <c r="F4" s="5" t="s">
        <v>2</v>
      </c>
      <c r="G4" s="90" t="s">
        <v>3</v>
      </c>
    </row>
    <row r="5" spans="1:7" ht="15.75" thickBot="1" x14ac:dyDescent="0.3">
      <c r="A5" s="86" t="s">
        <v>29</v>
      </c>
      <c r="B5" s="87"/>
      <c r="C5" s="88"/>
      <c r="D5" s="112">
        <v>953.68</v>
      </c>
      <c r="E5" s="88"/>
      <c r="F5" s="88"/>
      <c r="G5" s="89"/>
    </row>
    <row r="6" spans="1:7" x14ac:dyDescent="0.25">
      <c r="A6" s="45" t="s">
        <v>30</v>
      </c>
      <c r="B6" s="46">
        <v>45</v>
      </c>
      <c r="C6" s="4"/>
      <c r="D6" s="8">
        <v>3060</v>
      </c>
      <c r="E6" s="9"/>
      <c r="F6" s="4"/>
      <c r="G6" s="8"/>
    </row>
    <row r="7" spans="1:7" x14ac:dyDescent="0.25">
      <c r="A7" s="45" t="s">
        <v>45</v>
      </c>
      <c r="B7" s="46">
        <v>50</v>
      </c>
      <c r="C7" s="4"/>
      <c r="D7" s="8">
        <v>2750</v>
      </c>
      <c r="E7" s="9"/>
      <c r="F7" s="4"/>
      <c r="G7" s="8"/>
    </row>
    <row r="8" spans="1:7" x14ac:dyDescent="0.25">
      <c r="A8" s="45" t="s">
        <v>31</v>
      </c>
      <c r="B8" s="46">
        <v>6</v>
      </c>
      <c r="C8" s="4"/>
      <c r="D8" s="8">
        <v>120</v>
      </c>
      <c r="E8" s="9"/>
      <c r="F8" s="4"/>
      <c r="G8" s="8"/>
    </row>
    <row r="9" spans="1:7" x14ac:dyDescent="0.25">
      <c r="A9" s="45" t="s">
        <v>90</v>
      </c>
      <c r="B9" s="46">
        <v>6</v>
      </c>
      <c r="C9" s="4">
        <v>24</v>
      </c>
      <c r="D9" s="8"/>
      <c r="E9" s="9"/>
      <c r="F9" s="4"/>
      <c r="G9" s="10"/>
    </row>
    <row r="10" spans="1:7" x14ac:dyDescent="0.25">
      <c r="A10" s="45" t="s">
        <v>54</v>
      </c>
      <c r="B10" s="46"/>
      <c r="C10" s="4"/>
      <c r="D10" s="98">
        <v>200</v>
      </c>
      <c r="E10" s="9"/>
      <c r="F10" s="4"/>
      <c r="G10" s="10"/>
    </row>
    <row r="11" spans="1:7" x14ac:dyDescent="0.25">
      <c r="A11" s="45" t="s">
        <v>55</v>
      </c>
      <c r="B11" s="46"/>
      <c r="C11" s="99">
        <v>380.97</v>
      </c>
      <c r="D11" s="98">
        <v>500</v>
      </c>
      <c r="E11" s="9"/>
      <c r="F11" s="4"/>
      <c r="G11" s="10"/>
    </row>
    <row r="12" spans="1:7" x14ac:dyDescent="0.25">
      <c r="A12" s="45" t="s">
        <v>46</v>
      </c>
      <c r="B12" s="46"/>
      <c r="C12" s="4"/>
      <c r="D12" s="98"/>
      <c r="E12" s="9"/>
      <c r="F12" s="4"/>
      <c r="G12" s="10"/>
    </row>
    <row r="13" spans="1:7" x14ac:dyDescent="0.25">
      <c r="A13" s="45" t="s">
        <v>33</v>
      </c>
      <c r="B13" s="46"/>
      <c r="C13" s="4"/>
      <c r="D13" s="100">
        <v>100</v>
      </c>
      <c r="E13" s="9"/>
      <c r="F13" s="4"/>
      <c r="G13" s="10"/>
    </row>
    <row r="14" spans="1:7" x14ac:dyDescent="0.25">
      <c r="A14" s="101" t="s">
        <v>47</v>
      </c>
      <c r="B14" s="102"/>
      <c r="C14" s="103">
        <v>0</v>
      </c>
      <c r="D14" s="104"/>
      <c r="E14" s="105"/>
      <c r="F14" s="106"/>
      <c r="G14" s="107"/>
    </row>
    <row r="15" spans="1:7" x14ac:dyDescent="0.25">
      <c r="A15" s="45" t="s">
        <v>34</v>
      </c>
      <c r="B15" s="48"/>
      <c r="C15" s="108">
        <v>678.6</v>
      </c>
      <c r="D15" s="8"/>
      <c r="E15" s="9"/>
      <c r="F15" s="4"/>
      <c r="G15" s="10"/>
    </row>
    <row r="16" spans="1:7" x14ac:dyDescent="0.25">
      <c r="A16" s="45" t="s">
        <v>35</v>
      </c>
      <c r="B16" s="48"/>
      <c r="C16" s="99">
        <v>160.5</v>
      </c>
      <c r="D16" s="8"/>
      <c r="E16" s="9"/>
      <c r="F16" s="4"/>
      <c r="G16" s="10"/>
    </row>
    <row r="17" spans="1:7" x14ac:dyDescent="0.25">
      <c r="A17" s="45" t="s">
        <v>36</v>
      </c>
      <c r="B17" s="49"/>
      <c r="C17" s="4">
        <v>400</v>
      </c>
      <c r="D17" s="8"/>
      <c r="E17" s="9"/>
      <c r="F17" s="4"/>
      <c r="G17" s="10"/>
    </row>
    <row r="18" spans="1:7" x14ac:dyDescent="0.25">
      <c r="A18" s="45" t="s">
        <v>37</v>
      </c>
      <c r="B18" s="50"/>
      <c r="C18" s="109">
        <v>1498</v>
      </c>
      <c r="D18" s="8"/>
      <c r="E18" s="9"/>
      <c r="F18" s="4"/>
      <c r="G18" s="10"/>
    </row>
    <row r="19" spans="1:7" x14ac:dyDescent="0.25">
      <c r="A19" s="45" t="s">
        <v>48</v>
      </c>
      <c r="B19" s="50"/>
      <c r="C19" s="103">
        <v>0</v>
      </c>
      <c r="D19" s="8"/>
      <c r="E19" s="9"/>
      <c r="F19" s="4"/>
      <c r="G19" s="10"/>
    </row>
    <row r="20" spans="1:7" x14ac:dyDescent="0.25">
      <c r="A20" s="45" t="s">
        <v>49</v>
      </c>
      <c r="B20" s="48"/>
      <c r="C20" s="4">
        <v>90</v>
      </c>
      <c r="D20" s="8"/>
      <c r="E20" s="4"/>
      <c r="F20" s="4"/>
      <c r="G20" s="10"/>
    </row>
    <row r="21" spans="1:7" x14ac:dyDescent="0.25">
      <c r="A21" s="45" t="s">
        <v>50</v>
      </c>
      <c r="B21" s="48"/>
      <c r="C21" s="110">
        <v>50</v>
      </c>
      <c r="D21" s="8"/>
      <c r="E21" s="4"/>
      <c r="F21" s="4"/>
      <c r="G21" s="10"/>
    </row>
    <row r="22" spans="1:7" x14ac:dyDescent="0.25">
      <c r="A22" s="45" t="s">
        <v>51</v>
      </c>
      <c r="B22" s="49"/>
      <c r="C22" s="111">
        <v>350</v>
      </c>
      <c r="D22" s="8"/>
      <c r="E22" s="4"/>
      <c r="F22" s="4"/>
      <c r="G22" s="10"/>
    </row>
    <row r="23" spans="1:7" x14ac:dyDescent="0.25">
      <c r="A23" s="45" t="s">
        <v>38</v>
      </c>
      <c r="B23" s="50"/>
      <c r="C23" s="110">
        <v>1875</v>
      </c>
      <c r="D23" s="8"/>
      <c r="E23" s="4"/>
      <c r="F23" s="4"/>
      <c r="G23" s="10"/>
    </row>
    <row r="24" spans="1:7" x14ac:dyDescent="0.25">
      <c r="A24" s="45" t="s">
        <v>52</v>
      </c>
      <c r="B24" s="50"/>
      <c r="C24" s="110">
        <v>100</v>
      </c>
      <c r="D24" s="8"/>
      <c r="E24" s="4"/>
      <c r="F24" s="4"/>
      <c r="G24" s="10"/>
    </row>
    <row r="25" spans="1:7" x14ac:dyDescent="0.25">
      <c r="A25" s="45" t="s">
        <v>39</v>
      </c>
      <c r="B25" s="50"/>
      <c r="C25" s="110">
        <v>150</v>
      </c>
      <c r="D25" s="8"/>
      <c r="E25" s="4"/>
      <c r="F25" s="4"/>
      <c r="G25" s="10"/>
    </row>
    <row r="26" spans="1:7" x14ac:dyDescent="0.25">
      <c r="A26" s="45" t="s">
        <v>44</v>
      </c>
      <c r="B26" s="49"/>
      <c r="C26" s="110">
        <v>1200</v>
      </c>
      <c r="D26" s="8"/>
      <c r="E26" s="4"/>
      <c r="F26" s="4"/>
      <c r="G26" s="10"/>
    </row>
    <row r="27" spans="1:7" x14ac:dyDescent="0.25">
      <c r="A27" s="45" t="s">
        <v>12</v>
      </c>
      <c r="B27" s="49"/>
      <c r="C27" s="110">
        <v>100</v>
      </c>
      <c r="D27" s="8"/>
      <c r="E27" s="4"/>
      <c r="F27" s="4"/>
      <c r="G27" s="10"/>
    </row>
    <row r="28" spans="1:7" x14ac:dyDescent="0.25">
      <c r="A28" s="45" t="s">
        <v>53</v>
      </c>
      <c r="B28" s="49"/>
      <c r="C28" s="110">
        <v>400</v>
      </c>
      <c r="D28" s="8"/>
      <c r="E28" s="4"/>
      <c r="F28" s="4"/>
      <c r="G28" s="10"/>
    </row>
    <row r="29" spans="1:7" ht="15.75" thickBot="1" x14ac:dyDescent="0.3">
      <c r="A29" s="45" t="s">
        <v>40</v>
      </c>
      <c r="B29" s="49"/>
      <c r="C29" s="110">
        <v>200</v>
      </c>
      <c r="D29" s="8"/>
      <c r="E29" s="4"/>
      <c r="F29" s="4"/>
      <c r="G29" s="10"/>
    </row>
    <row r="30" spans="1:7" ht="15.75" thickTop="1" x14ac:dyDescent="0.25">
      <c r="A30" s="42" t="s">
        <v>41</v>
      </c>
      <c r="B30" s="51"/>
      <c r="C30" s="12">
        <f>SUM(C6:C29)</f>
        <v>7657.07</v>
      </c>
      <c r="D30" s="13">
        <f>SUM(D6:D29)</f>
        <v>6730</v>
      </c>
      <c r="E30" s="12"/>
      <c r="F30" s="12">
        <f>SUM(F6:F29)</f>
        <v>0</v>
      </c>
      <c r="G30" s="14">
        <f>SUM(G6:G29)</f>
        <v>0</v>
      </c>
    </row>
    <row r="31" spans="1:7" x14ac:dyDescent="0.25">
      <c r="A31" s="52" t="s">
        <v>42</v>
      </c>
      <c r="B31" s="53"/>
      <c r="C31" s="54">
        <f>D30-C30</f>
        <v>-927.06999999999971</v>
      </c>
      <c r="D31" s="55"/>
      <c r="E31" s="56"/>
      <c r="F31" s="56">
        <f>G30-F30</f>
        <v>0</v>
      </c>
      <c r="G31" s="57"/>
    </row>
    <row r="32" spans="1:7" ht="15.75" thickBot="1" x14ac:dyDescent="0.3">
      <c r="A32" s="52" t="s">
        <v>91</v>
      </c>
      <c r="B32" s="53"/>
      <c r="C32" s="55">
        <f>D5+C31</f>
        <v>26.610000000000241</v>
      </c>
      <c r="E32" s="56"/>
      <c r="F32" s="56"/>
      <c r="G32" s="57"/>
    </row>
    <row r="33" spans="1:7" ht="16.5" thickTop="1" thickBot="1" x14ac:dyDescent="0.3">
      <c r="A33" s="58" t="s">
        <v>43</v>
      </c>
      <c r="B33" s="59"/>
      <c r="C33" s="60">
        <f>SUM(C30:C31)</f>
        <v>6730</v>
      </c>
      <c r="D33" s="61">
        <f>SUM(D30:D31)</f>
        <v>6730</v>
      </c>
      <c r="E33" s="60"/>
      <c r="F33" s="60">
        <f>SUM(F30:F31)</f>
        <v>0</v>
      </c>
      <c r="G33" s="62">
        <f>SUM(G30:G31)</f>
        <v>0</v>
      </c>
    </row>
    <row r="34" spans="1:7" ht="15.75" thickTop="1" x14ac:dyDescent="0.25"/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C10" sqref="C10"/>
    </sheetView>
  </sheetViews>
  <sheetFormatPr defaultRowHeight="15" x14ac:dyDescent="0.25"/>
  <cols>
    <col min="1" max="1" width="44.28515625" bestFit="1" customWidth="1"/>
    <col min="2" max="2" width="8" bestFit="1" customWidth="1"/>
    <col min="3" max="3" width="12" customWidth="1"/>
    <col min="4" max="4" width="11.5703125" customWidth="1"/>
  </cols>
  <sheetData>
    <row r="1" spans="1:7" ht="15.75" customHeight="1" thickBot="1" x14ac:dyDescent="0.3">
      <c r="A1" s="187" t="s">
        <v>92</v>
      </c>
      <c r="B1" s="187"/>
      <c r="C1" s="187"/>
      <c r="D1" s="187"/>
      <c r="E1" s="187"/>
      <c r="F1" s="187"/>
      <c r="G1" s="187"/>
    </row>
    <row r="2" spans="1:7" ht="16.5" customHeight="1" thickTop="1" thickBot="1" x14ac:dyDescent="0.3">
      <c r="A2" s="187"/>
      <c r="B2" s="190"/>
      <c r="C2" s="190"/>
      <c r="D2" s="190"/>
      <c r="E2" s="187"/>
      <c r="F2" s="187"/>
      <c r="G2" s="187"/>
    </row>
    <row r="3" spans="1:7" ht="15.75" thickTop="1" x14ac:dyDescent="0.25">
      <c r="A3" s="42"/>
      <c r="B3" s="184" t="s">
        <v>26</v>
      </c>
      <c r="C3" s="184"/>
      <c r="D3" s="184"/>
      <c r="E3" s="189" t="s">
        <v>27</v>
      </c>
      <c r="F3" s="189"/>
      <c r="G3" s="189"/>
    </row>
    <row r="4" spans="1:7" ht="15.75" thickBot="1" x14ac:dyDescent="0.3">
      <c r="A4" s="84" t="s">
        <v>1</v>
      </c>
      <c r="B4" s="63" t="s">
        <v>28</v>
      </c>
      <c r="C4" s="5" t="s">
        <v>2</v>
      </c>
      <c r="D4" s="85" t="s">
        <v>3</v>
      </c>
      <c r="E4" s="5" t="s">
        <v>28</v>
      </c>
      <c r="F4" s="5" t="s">
        <v>2</v>
      </c>
      <c r="G4" s="90" t="s">
        <v>3</v>
      </c>
    </row>
    <row r="5" spans="1:7" ht="15.75" thickBot="1" x14ac:dyDescent="0.3">
      <c r="A5" s="86" t="s">
        <v>29</v>
      </c>
      <c r="B5" s="87"/>
      <c r="C5" s="113"/>
      <c r="D5" s="89">
        <v>518.69000000000005</v>
      </c>
      <c r="E5" s="88"/>
      <c r="F5" s="88"/>
      <c r="G5" s="89"/>
    </row>
    <row r="6" spans="1:7" x14ac:dyDescent="0.25">
      <c r="A6" s="45" t="s">
        <v>30</v>
      </c>
      <c r="B6" s="46">
        <v>31</v>
      </c>
      <c r="C6" s="7"/>
      <c r="D6" s="8">
        <f>25*B6</f>
        <v>775</v>
      </c>
      <c r="E6" s="9"/>
      <c r="F6" s="4"/>
      <c r="G6" s="8"/>
    </row>
    <row r="7" spans="1:7" x14ac:dyDescent="0.25">
      <c r="A7" s="45" t="s">
        <v>31</v>
      </c>
      <c r="B7" s="46">
        <v>5</v>
      </c>
      <c r="C7" s="7"/>
      <c r="D7" s="8">
        <f>0*B7</f>
        <v>0</v>
      </c>
      <c r="E7" s="9"/>
      <c r="F7" s="4"/>
      <c r="G7" s="8"/>
    </row>
    <row r="8" spans="1:7" x14ac:dyDescent="0.25">
      <c r="A8" s="45" t="s">
        <v>32</v>
      </c>
      <c r="B8" s="46">
        <v>1</v>
      </c>
      <c r="C8" s="7"/>
      <c r="D8" s="8">
        <f>B8*0</f>
        <v>0</v>
      </c>
      <c r="E8" s="9"/>
      <c r="F8" s="4"/>
      <c r="G8" s="10"/>
    </row>
    <row r="9" spans="1:7" x14ac:dyDescent="0.25">
      <c r="A9" s="45" t="s">
        <v>33</v>
      </c>
      <c r="B9" s="116">
        <v>69</v>
      </c>
      <c r="C9" s="4"/>
      <c r="D9" s="8">
        <v>345</v>
      </c>
      <c r="E9" s="9"/>
      <c r="F9" s="4"/>
      <c r="G9" s="10"/>
    </row>
    <row r="10" spans="1:7" x14ac:dyDescent="0.25">
      <c r="A10" s="45" t="s">
        <v>34</v>
      </c>
      <c r="B10" s="48"/>
      <c r="C10" s="4">
        <v>67.900000000000006</v>
      </c>
      <c r="D10" s="8"/>
      <c r="E10" s="9"/>
      <c r="F10" s="4"/>
      <c r="G10" s="10"/>
    </row>
    <row r="11" spans="1:7" x14ac:dyDescent="0.25">
      <c r="A11" s="45" t="s">
        <v>35</v>
      </c>
      <c r="B11" s="48"/>
      <c r="C11" s="4">
        <f>0.4*SUM(B6:B8)</f>
        <v>14.8</v>
      </c>
      <c r="D11" s="8"/>
      <c r="E11" s="9"/>
      <c r="F11" s="4"/>
      <c r="G11" s="10"/>
    </row>
    <row r="12" spans="1:7" x14ac:dyDescent="0.25">
      <c r="A12" s="45" t="s">
        <v>36</v>
      </c>
      <c r="B12" s="49"/>
      <c r="C12" s="4">
        <v>274</v>
      </c>
      <c r="D12" s="8"/>
      <c r="E12" s="9"/>
      <c r="F12" s="4"/>
      <c r="G12" s="10"/>
    </row>
    <row r="13" spans="1:7" x14ac:dyDescent="0.25">
      <c r="A13" s="45" t="s">
        <v>37</v>
      </c>
      <c r="B13" s="50"/>
      <c r="C13" s="4">
        <f>SUM(B6:B8)*6.5</f>
        <v>240.5</v>
      </c>
      <c r="D13" s="8"/>
      <c r="E13" s="9"/>
      <c r="F13" s="4"/>
      <c r="G13" s="10"/>
    </row>
    <row r="14" spans="1:7" x14ac:dyDescent="0.25">
      <c r="A14" s="45" t="s">
        <v>38</v>
      </c>
      <c r="B14" s="50"/>
      <c r="C14" s="4">
        <v>460</v>
      </c>
      <c r="D14" s="8"/>
      <c r="E14" s="4"/>
      <c r="F14" s="4"/>
      <c r="G14" s="10"/>
    </row>
    <row r="15" spans="1:7" x14ac:dyDescent="0.25">
      <c r="A15" s="45" t="s">
        <v>39</v>
      </c>
      <c r="B15" s="50"/>
      <c r="C15" s="4">
        <v>9.4700000000000006</v>
      </c>
      <c r="D15" s="8"/>
      <c r="E15" s="4"/>
      <c r="F15" s="4"/>
      <c r="G15" s="10"/>
    </row>
    <row r="16" spans="1:7" x14ac:dyDescent="0.25">
      <c r="A16" s="45" t="s">
        <v>44</v>
      </c>
      <c r="B16" s="50"/>
      <c r="C16" s="4">
        <v>0</v>
      </c>
      <c r="D16" s="8"/>
      <c r="E16" s="4"/>
      <c r="F16" s="4"/>
      <c r="G16" s="10"/>
    </row>
    <row r="17" spans="1:7" ht="15.75" thickBot="1" x14ac:dyDescent="0.3">
      <c r="A17" s="45" t="s">
        <v>40</v>
      </c>
      <c r="B17" s="49"/>
      <c r="C17" s="115">
        <f>0.05*SUM(C10:C15)</f>
        <v>53.333500000000008</v>
      </c>
      <c r="D17" s="8"/>
      <c r="E17" s="4"/>
      <c r="F17" s="4"/>
      <c r="G17" s="10"/>
    </row>
    <row r="18" spans="1:7" ht="15.75" thickTop="1" x14ac:dyDescent="0.25">
      <c r="A18" s="42" t="s">
        <v>41</v>
      </c>
      <c r="B18" s="35"/>
      <c r="C18" s="94">
        <f>SUM(C5:C17)</f>
        <v>1120.0035</v>
      </c>
      <c r="D18" s="95">
        <f>SUM(D6:D17)</f>
        <v>1120</v>
      </c>
      <c r="E18" s="12"/>
      <c r="F18" s="12"/>
      <c r="G18" s="14"/>
    </row>
    <row r="19" spans="1:7" x14ac:dyDescent="0.25">
      <c r="A19" s="52" t="s">
        <v>42</v>
      </c>
      <c r="B19" s="53"/>
      <c r="C19" s="54">
        <f>D18-C18</f>
        <v>-3.5000000000309228E-3</v>
      </c>
      <c r="D19" s="55"/>
      <c r="E19" s="56"/>
      <c r="F19" s="56"/>
      <c r="G19" s="57"/>
    </row>
    <row r="20" spans="1:7" s="41" customFormat="1" ht="15.75" thickBot="1" x14ac:dyDescent="0.3">
      <c r="A20" s="52" t="s">
        <v>91</v>
      </c>
      <c r="B20" s="96"/>
      <c r="C20" s="92">
        <f>D5+C19</f>
        <v>518.68650000000002</v>
      </c>
      <c r="D20" s="123"/>
      <c r="E20" s="56"/>
      <c r="F20" s="56"/>
      <c r="G20" s="57"/>
    </row>
    <row r="21" spans="1:7" ht="16.5" thickTop="1" thickBot="1" x14ac:dyDescent="0.3">
      <c r="A21" s="58" t="s">
        <v>43</v>
      </c>
      <c r="B21" s="91"/>
      <c r="C21" s="92">
        <f>SUM(C18:C19)</f>
        <v>1120</v>
      </c>
      <c r="D21" s="93">
        <f>SUM(D18:D19)</f>
        <v>1120</v>
      </c>
      <c r="E21" s="60"/>
      <c r="F21" s="60"/>
      <c r="G21" s="62"/>
    </row>
    <row r="22" spans="1:7" ht="16.5" customHeight="1" thickTop="1" thickBot="1" x14ac:dyDescent="0.3">
      <c r="A22" s="187" t="s">
        <v>93</v>
      </c>
      <c r="B22" s="187"/>
      <c r="C22" s="187"/>
      <c r="D22" s="187"/>
      <c r="E22" s="187"/>
      <c r="F22" s="187"/>
      <c r="G22" s="187"/>
    </row>
    <row r="23" spans="1:7" ht="16.5" customHeight="1" thickTop="1" thickBot="1" x14ac:dyDescent="0.3">
      <c r="A23" s="187"/>
      <c r="B23" s="190"/>
      <c r="C23" s="190"/>
      <c r="D23" s="190"/>
      <c r="E23" s="187"/>
      <c r="F23" s="187"/>
      <c r="G23" s="187"/>
    </row>
    <row r="24" spans="1:7" ht="15.75" thickTop="1" x14ac:dyDescent="0.25">
      <c r="A24" s="42"/>
      <c r="B24" s="184" t="s">
        <v>26</v>
      </c>
      <c r="C24" s="184"/>
      <c r="D24" s="184"/>
      <c r="E24" s="189" t="s">
        <v>27</v>
      </c>
      <c r="F24" s="189"/>
      <c r="G24" s="189"/>
    </row>
    <row r="25" spans="1:7" ht="15.75" thickBot="1" x14ac:dyDescent="0.3">
      <c r="A25" s="84" t="s">
        <v>1</v>
      </c>
      <c r="B25" s="63" t="s">
        <v>28</v>
      </c>
      <c r="C25" s="5" t="s">
        <v>2</v>
      </c>
      <c r="D25" s="85" t="s">
        <v>3</v>
      </c>
      <c r="E25" s="5" t="s">
        <v>28</v>
      </c>
      <c r="F25" s="5" t="s">
        <v>2</v>
      </c>
      <c r="G25" s="90" t="s">
        <v>3</v>
      </c>
    </row>
    <row r="26" spans="1:7" ht="15.75" thickBot="1" x14ac:dyDescent="0.3">
      <c r="A26" s="86" t="s">
        <v>29</v>
      </c>
      <c r="B26" s="87"/>
      <c r="C26" s="113"/>
      <c r="D26" s="89">
        <f>C20</f>
        <v>518.68650000000002</v>
      </c>
      <c r="E26" s="133"/>
      <c r="F26" s="88"/>
      <c r="G26" s="89"/>
    </row>
    <row r="27" spans="1:7" x14ac:dyDescent="0.25">
      <c r="A27" s="45" t="s">
        <v>30</v>
      </c>
      <c r="B27" s="46">
        <v>35</v>
      </c>
      <c r="C27" s="7"/>
      <c r="D27" s="8">
        <f>25*B27</f>
        <v>875</v>
      </c>
      <c r="E27" s="134"/>
      <c r="F27" s="4"/>
      <c r="G27" s="8"/>
    </row>
    <row r="28" spans="1:7" x14ac:dyDescent="0.25">
      <c r="A28" s="45" t="s">
        <v>31</v>
      </c>
      <c r="B28" s="46">
        <v>5</v>
      </c>
      <c r="C28" s="7"/>
      <c r="D28" s="8">
        <f>0*B28</f>
        <v>0</v>
      </c>
      <c r="E28" s="134"/>
      <c r="F28" s="4"/>
      <c r="G28" s="8"/>
    </row>
    <row r="29" spans="1:7" x14ac:dyDescent="0.25">
      <c r="A29" s="45" t="s">
        <v>32</v>
      </c>
      <c r="B29" s="46">
        <v>1</v>
      </c>
      <c r="C29" s="7"/>
      <c r="D29" s="8">
        <f>B29*0</f>
        <v>0</v>
      </c>
      <c r="E29" s="134"/>
      <c r="F29" s="4"/>
      <c r="G29" s="8"/>
    </row>
    <row r="30" spans="1:7" x14ac:dyDescent="0.25">
      <c r="A30" s="45" t="s">
        <v>33</v>
      </c>
      <c r="B30" s="114">
        <v>75</v>
      </c>
      <c r="C30" s="4"/>
      <c r="D30" s="8">
        <f>B30*5</f>
        <v>375</v>
      </c>
      <c r="E30" s="134"/>
      <c r="F30" s="4"/>
      <c r="G30" s="8"/>
    </row>
    <row r="31" spans="1:7" x14ac:dyDescent="0.25">
      <c r="A31" s="45" t="s">
        <v>34</v>
      </c>
      <c r="B31" s="48"/>
      <c r="C31" s="4">
        <v>67.900000000000006</v>
      </c>
      <c r="D31" s="8"/>
      <c r="E31" s="134"/>
      <c r="F31" s="4"/>
      <c r="G31" s="8"/>
    </row>
    <row r="32" spans="1:7" x14ac:dyDescent="0.25">
      <c r="A32" s="45" t="s">
        <v>35</v>
      </c>
      <c r="B32" s="48"/>
      <c r="C32" s="4">
        <f>0.4*SUM(B27:B29)</f>
        <v>16.400000000000002</v>
      </c>
      <c r="D32" s="8"/>
      <c r="E32" s="134"/>
      <c r="F32" s="4"/>
      <c r="G32" s="8"/>
    </row>
    <row r="33" spans="1:7" x14ac:dyDescent="0.25">
      <c r="A33" s="45" t="s">
        <v>36</v>
      </c>
      <c r="B33" s="49"/>
      <c r="C33" s="4">
        <v>235</v>
      </c>
      <c r="D33" s="8"/>
      <c r="E33" s="134"/>
      <c r="F33" s="4"/>
      <c r="G33" s="8"/>
    </row>
    <row r="34" spans="1:7" x14ac:dyDescent="0.25">
      <c r="A34" s="45" t="s">
        <v>37</v>
      </c>
      <c r="B34" s="50"/>
      <c r="C34" s="4">
        <f>SUM(B27:B29)*6</f>
        <v>246</v>
      </c>
      <c r="D34" s="8"/>
      <c r="E34" s="134"/>
      <c r="F34" s="4"/>
      <c r="G34" s="8"/>
    </row>
    <row r="35" spans="1:7" x14ac:dyDescent="0.25">
      <c r="A35" s="45" t="s">
        <v>38</v>
      </c>
      <c r="B35" s="50"/>
      <c r="C35" s="4">
        <v>616.20000000000005</v>
      </c>
      <c r="D35" s="8"/>
      <c r="E35" s="135"/>
      <c r="F35" s="4"/>
      <c r="G35" s="8"/>
    </row>
    <row r="36" spans="1:7" x14ac:dyDescent="0.25">
      <c r="A36" s="45" t="s">
        <v>39</v>
      </c>
      <c r="B36" s="50"/>
      <c r="C36" s="4">
        <v>10</v>
      </c>
      <c r="D36" s="8"/>
      <c r="E36" s="135"/>
      <c r="F36" s="4"/>
      <c r="G36" s="8"/>
    </row>
    <row r="37" spans="1:7" x14ac:dyDescent="0.25">
      <c r="A37" s="45" t="s">
        <v>44</v>
      </c>
      <c r="B37" s="50"/>
      <c r="C37" s="4">
        <v>300</v>
      </c>
      <c r="D37" s="8"/>
      <c r="E37" s="135"/>
      <c r="F37" s="4"/>
      <c r="G37" s="8"/>
    </row>
    <row r="38" spans="1:7" ht="15.75" thickBot="1" x14ac:dyDescent="0.3">
      <c r="A38" s="45" t="s">
        <v>40</v>
      </c>
      <c r="B38" s="49"/>
      <c r="C38" s="115">
        <f>0.05*SUM(C31:C36)</f>
        <v>59.575000000000003</v>
      </c>
      <c r="D38" s="8"/>
      <c r="E38" s="136"/>
      <c r="F38" s="137"/>
      <c r="G38" s="138"/>
    </row>
    <row r="39" spans="1:7" ht="15.75" thickTop="1" x14ac:dyDescent="0.25">
      <c r="A39" s="42" t="s">
        <v>41</v>
      </c>
      <c r="B39" s="35"/>
      <c r="C39" s="94">
        <f>SUM(C26:C38)</f>
        <v>1551.075</v>
      </c>
      <c r="D39" s="95">
        <f>SUM(D27:D38)</f>
        <v>1250</v>
      </c>
      <c r="E39" s="4"/>
      <c r="F39" s="4"/>
      <c r="G39" s="10"/>
    </row>
    <row r="40" spans="1:7" x14ac:dyDescent="0.25">
      <c r="A40" s="52" t="s">
        <v>42</v>
      </c>
      <c r="B40" s="53"/>
      <c r="C40" s="54">
        <f>D39-C39</f>
        <v>-301.07500000000005</v>
      </c>
      <c r="D40" s="55"/>
      <c r="E40" s="56"/>
      <c r="F40" s="56"/>
      <c r="G40" s="57"/>
    </row>
    <row r="41" spans="1:7" s="41" customFormat="1" ht="15.75" thickBot="1" x14ac:dyDescent="0.3">
      <c r="A41" s="52" t="s">
        <v>91</v>
      </c>
      <c r="B41" s="96"/>
      <c r="C41" s="92">
        <f>D26+C40</f>
        <v>217.61149999999998</v>
      </c>
      <c r="D41" s="123"/>
      <c r="E41" s="56"/>
      <c r="F41" s="56"/>
      <c r="G41" s="57"/>
    </row>
    <row r="42" spans="1:7" ht="16.5" thickTop="1" thickBot="1" x14ac:dyDescent="0.3">
      <c r="A42" s="58" t="s">
        <v>43</v>
      </c>
      <c r="B42" s="91"/>
      <c r="C42" s="92">
        <f>SUM(C39:C40)</f>
        <v>1250</v>
      </c>
      <c r="D42" s="93">
        <f>SUM(D39:D40)</f>
        <v>1250</v>
      </c>
      <c r="E42" s="60"/>
      <c r="F42" s="60"/>
      <c r="G42" s="62"/>
    </row>
    <row r="43" spans="1:7" ht="15.75" thickTop="1" x14ac:dyDescent="0.25"/>
  </sheetData>
  <mergeCells count="6">
    <mergeCell ref="A1:G2"/>
    <mergeCell ref="B3:D3"/>
    <mergeCell ref="E3:G3"/>
    <mergeCell ref="A22:G23"/>
    <mergeCell ref="B24:D24"/>
    <mergeCell ref="E24:G24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6" sqref="E26"/>
    </sheetView>
  </sheetViews>
  <sheetFormatPr defaultRowHeight="15" x14ac:dyDescent="0.25"/>
  <cols>
    <col min="1" max="1" width="44.28515625" bestFit="1" customWidth="1"/>
    <col min="2" max="2" width="6.42578125" bestFit="1" customWidth="1"/>
    <col min="3" max="3" width="11.7109375" customWidth="1"/>
    <col min="4" max="4" width="11.42578125" customWidth="1"/>
  </cols>
  <sheetData>
    <row r="1" spans="1:7" ht="15.75" customHeight="1" thickBot="1" x14ac:dyDescent="0.3">
      <c r="A1" s="191" t="s">
        <v>107</v>
      </c>
      <c r="B1" s="191"/>
      <c r="C1" s="191"/>
      <c r="D1" s="191"/>
      <c r="E1" s="191"/>
      <c r="F1" s="191"/>
      <c r="G1" s="191"/>
    </row>
    <row r="2" spans="1:7" ht="16.5" customHeight="1" thickTop="1" thickBot="1" x14ac:dyDescent="0.3">
      <c r="A2" s="191"/>
      <c r="B2" s="191"/>
      <c r="C2" s="191"/>
      <c r="D2" s="191"/>
      <c r="E2" s="191"/>
      <c r="F2" s="191"/>
      <c r="G2" s="191"/>
    </row>
    <row r="3" spans="1:7" ht="15.75" thickTop="1" x14ac:dyDescent="0.25">
      <c r="A3" s="139"/>
      <c r="B3" s="192" t="s">
        <v>26</v>
      </c>
      <c r="C3" s="192"/>
      <c r="D3" s="192"/>
      <c r="E3" s="193" t="s">
        <v>27</v>
      </c>
      <c r="F3" s="193"/>
      <c r="G3" s="193"/>
    </row>
    <row r="4" spans="1:7" ht="15.75" thickBot="1" x14ac:dyDescent="0.3">
      <c r="A4" s="140" t="s">
        <v>1</v>
      </c>
      <c r="B4" s="141" t="s">
        <v>28</v>
      </c>
      <c r="C4" s="142" t="s">
        <v>2</v>
      </c>
      <c r="D4" s="143" t="s">
        <v>3</v>
      </c>
      <c r="E4" s="142" t="s">
        <v>28</v>
      </c>
      <c r="F4" s="142" t="s">
        <v>2</v>
      </c>
      <c r="G4" s="144" t="s">
        <v>3</v>
      </c>
    </row>
    <row r="5" spans="1:7" ht="15.75" thickBot="1" x14ac:dyDescent="0.3">
      <c r="A5" s="145" t="s">
        <v>29</v>
      </c>
      <c r="B5" s="146"/>
      <c r="C5" s="147"/>
      <c r="D5" s="148"/>
      <c r="E5" s="149"/>
      <c r="F5" s="149"/>
      <c r="G5" s="148"/>
    </row>
    <row r="6" spans="1:7" x14ac:dyDescent="0.25">
      <c r="A6" s="150" t="s">
        <v>30</v>
      </c>
      <c r="B6" s="151">
        <v>28</v>
      </c>
      <c r="C6" s="152"/>
      <c r="D6" s="153">
        <v>840</v>
      </c>
      <c r="E6" s="154"/>
      <c r="F6" s="155"/>
      <c r="G6" s="153"/>
    </row>
    <row r="7" spans="1:7" x14ac:dyDescent="0.25">
      <c r="A7" s="150" t="s">
        <v>31</v>
      </c>
      <c r="B7" s="151">
        <v>3</v>
      </c>
      <c r="C7" s="152"/>
      <c r="D7" s="153">
        <v>45</v>
      </c>
      <c r="E7" s="154"/>
      <c r="F7" s="155"/>
      <c r="G7" s="153"/>
    </row>
    <row r="8" spans="1:7" x14ac:dyDescent="0.25">
      <c r="A8" s="150" t="s">
        <v>32</v>
      </c>
      <c r="B8" s="151">
        <v>1</v>
      </c>
      <c r="C8" s="152"/>
      <c r="D8" s="153">
        <v>15</v>
      </c>
      <c r="E8" s="154"/>
      <c r="F8" s="155"/>
      <c r="G8" s="156"/>
    </row>
    <row r="9" spans="1:7" x14ac:dyDescent="0.25">
      <c r="A9" s="150"/>
      <c r="B9" s="157"/>
      <c r="C9" s="155"/>
      <c r="D9" s="153"/>
      <c r="E9" s="154"/>
      <c r="F9" s="155"/>
      <c r="G9" s="156"/>
    </row>
    <row r="10" spans="1:7" x14ac:dyDescent="0.25">
      <c r="A10" s="150" t="s">
        <v>34</v>
      </c>
      <c r="B10" s="158"/>
      <c r="C10" s="155">
        <v>60</v>
      </c>
      <c r="D10" s="153"/>
      <c r="E10" s="154"/>
      <c r="F10" s="155"/>
      <c r="G10" s="156"/>
    </row>
    <row r="11" spans="1:7" x14ac:dyDescent="0.25">
      <c r="A11" s="150" t="s">
        <v>35</v>
      </c>
      <c r="B11" s="158"/>
      <c r="C11" s="155">
        <v>12.8</v>
      </c>
      <c r="D11" s="153"/>
      <c r="E11" s="154"/>
      <c r="F11" s="155"/>
      <c r="G11" s="156"/>
    </row>
    <row r="12" spans="1:7" x14ac:dyDescent="0.25">
      <c r="A12" s="150" t="s">
        <v>108</v>
      </c>
      <c r="B12" s="159"/>
      <c r="C12" s="155">
        <v>20</v>
      </c>
      <c r="D12" s="153"/>
      <c r="E12" s="154"/>
      <c r="F12" s="155"/>
      <c r="G12" s="156"/>
    </row>
    <row r="13" spans="1:7" x14ac:dyDescent="0.25">
      <c r="A13" s="150" t="s">
        <v>109</v>
      </c>
      <c r="B13" s="160"/>
      <c r="C13" s="155">
        <v>512</v>
      </c>
      <c r="D13" s="153"/>
      <c r="E13" s="154"/>
      <c r="F13" s="155"/>
      <c r="G13" s="156"/>
    </row>
    <row r="14" spans="1:7" x14ac:dyDescent="0.25">
      <c r="A14" s="150" t="s">
        <v>38</v>
      </c>
      <c r="B14" s="160"/>
      <c r="C14" s="155">
        <v>150</v>
      </c>
      <c r="D14" s="153"/>
      <c r="E14" s="155"/>
      <c r="F14" s="155"/>
      <c r="G14" s="156"/>
    </row>
    <row r="15" spans="1:7" x14ac:dyDescent="0.25">
      <c r="A15" s="150" t="s">
        <v>39</v>
      </c>
      <c r="B15" s="160"/>
      <c r="C15" s="155">
        <v>20</v>
      </c>
      <c r="D15" s="153"/>
      <c r="E15" s="155"/>
      <c r="F15" s="155"/>
      <c r="G15" s="156"/>
    </row>
    <row r="16" spans="1:7" x14ac:dyDescent="0.25">
      <c r="A16" s="150" t="s">
        <v>110</v>
      </c>
      <c r="B16" s="160"/>
      <c r="C16" s="155">
        <v>125</v>
      </c>
      <c r="D16" s="153"/>
      <c r="E16" s="155"/>
      <c r="F16" s="155"/>
      <c r="G16" s="156"/>
    </row>
    <row r="17" spans="1:7" ht="15.75" thickBot="1" x14ac:dyDescent="0.3">
      <c r="A17" s="150"/>
      <c r="B17" s="159"/>
      <c r="C17" s="161"/>
      <c r="D17" s="153"/>
      <c r="E17" s="155"/>
      <c r="F17" s="155"/>
      <c r="G17" s="156"/>
    </row>
    <row r="18" spans="1:7" ht="15.75" thickTop="1" x14ac:dyDescent="0.25">
      <c r="A18" s="139" t="s">
        <v>41</v>
      </c>
      <c r="B18" s="162"/>
      <c r="C18" s="163">
        <v>899.8</v>
      </c>
      <c r="D18" s="164">
        <v>900</v>
      </c>
      <c r="E18" s="165"/>
      <c r="F18" s="165"/>
      <c r="G18" s="166"/>
    </row>
    <row r="19" spans="1:7" x14ac:dyDescent="0.25">
      <c r="A19" s="167" t="s">
        <v>42</v>
      </c>
      <c r="B19" s="168"/>
      <c r="C19" s="169">
        <v>0.20000000000004547</v>
      </c>
      <c r="D19" s="170"/>
      <c r="E19" s="171"/>
      <c r="F19" s="171"/>
      <c r="G19" s="172"/>
    </row>
    <row r="20" spans="1:7" ht="15.75" thickBot="1" x14ac:dyDescent="0.3">
      <c r="A20" s="167" t="s">
        <v>91</v>
      </c>
      <c r="B20" s="173"/>
      <c r="C20" s="174">
        <v>0.20000000000004547</v>
      </c>
      <c r="D20" s="175"/>
      <c r="E20" s="171"/>
      <c r="F20" s="171"/>
      <c r="G20" s="172"/>
    </row>
    <row r="21" spans="1:7" ht="16.5" thickTop="1" thickBot="1" x14ac:dyDescent="0.3">
      <c r="A21" s="176" t="s">
        <v>43</v>
      </c>
      <c r="B21" s="177"/>
      <c r="C21" s="174">
        <v>900</v>
      </c>
      <c r="D21" s="178">
        <v>900</v>
      </c>
      <c r="E21" s="179"/>
      <c r="F21" s="179"/>
      <c r="G21" s="180"/>
    </row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0" sqref="C10"/>
    </sheetView>
  </sheetViews>
  <sheetFormatPr defaultRowHeight="15" x14ac:dyDescent="0.25"/>
  <cols>
    <col min="1" max="1" width="44.28515625" bestFit="1" customWidth="1"/>
    <col min="3" max="3" width="11.140625" customWidth="1"/>
    <col min="4" max="4" width="11.5703125" customWidth="1"/>
  </cols>
  <sheetData>
    <row r="1" spans="1:7" ht="15.75" customHeight="1" thickBot="1" x14ac:dyDescent="0.3">
      <c r="A1" s="187" t="s">
        <v>94</v>
      </c>
      <c r="B1" s="187"/>
      <c r="C1" s="187"/>
      <c r="D1" s="187"/>
      <c r="E1" s="187"/>
      <c r="F1" s="187"/>
      <c r="G1" s="187"/>
    </row>
    <row r="2" spans="1:7" ht="16.5" customHeight="1" thickTop="1" thickBot="1" x14ac:dyDescent="0.3">
      <c r="A2" s="187"/>
      <c r="B2" s="187"/>
      <c r="C2" s="187"/>
      <c r="D2" s="187"/>
      <c r="E2" s="187"/>
      <c r="F2" s="187"/>
      <c r="G2" s="187"/>
    </row>
    <row r="3" spans="1:7" ht="15.75" thickTop="1" x14ac:dyDescent="0.25">
      <c r="A3" s="42"/>
      <c r="B3" s="188" t="s">
        <v>26</v>
      </c>
      <c r="C3" s="188"/>
      <c r="D3" s="188"/>
      <c r="E3" s="189" t="s">
        <v>27</v>
      </c>
      <c r="F3" s="189"/>
      <c r="G3" s="189"/>
    </row>
    <row r="4" spans="1:7" ht="15.75" thickBot="1" x14ac:dyDescent="0.3">
      <c r="A4" s="43" t="s">
        <v>1</v>
      </c>
      <c r="B4" s="44" t="s">
        <v>28</v>
      </c>
      <c r="C4" s="1" t="s">
        <v>2</v>
      </c>
      <c r="D4" s="2" t="s">
        <v>3</v>
      </c>
      <c r="E4" s="1" t="s">
        <v>28</v>
      </c>
      <c r="F4" s="1" t="s">
        <v>2</v>
      </c>
      <c r="G4" s="3" t="s">
        <v>3</v>
      </c>
    </row>
    <row r="5" spans="1:7" ht="15.75" thickTop="1" x14ac:dyDescent="0.25">
      <c r="A5" s="64" t="s">
        <v>29</v>
      </c>
      <c r="B5" s="63"/>
      <c r="C5" s="5"/>
      <c r="D5" s="39">
        <v>0</v>
      </c>
      <c r="E5" s="5"/>
      <c r="F5" s="5"/>
      <c r="G5" s="6"/>
    </row>
    <row r="6" spans="1:7" x14ac:dyDescent="0.25">
      <c r="A6" s="45" t="s">
        <v>30</v>
      </c>
      <c r="B6" s="46">
        <v>60</v>
      </c>
      <c r="C6" s="4"/>
      <c r="D6" s="119">
        <v>3000</v>
      </c>
      <c r="E6" s="9"/>
      <c r="F6" s="4"/>
      <c r="G6" s="8"/>
    </row>
    <row r="7" spans="1:7" x14ac:dyDescent="0.25">
      <c r="A7" s="45" t="s">
        <v>95</v>
      </c>
      <c r="B7" s="46"/>
      <c r="C7" s="4"/>
      <c r="D7" s="8">
        <v>450</v>
      </c>
      <c r="E7" s="9"/>
      <c r="F7" s="4"/>
      <c r="G7" s="10"/>
    </row>
    <row r="8" spans="1:7" x14ac:dyDescent="0.25">
      <c r="A8" s="45" t="s">
        <v>34</v>
      </c>
      <c r="B8" s="48"/>
      <c r="C8" s="4">
        <v>204</v>
      </c>
      <c r="D8" s="8"/>
      <c r="E8" s="9"/>
      <c r="F8" s="4"/>
      <c r="G8" s="10"/>
    </row>
    <row r="9" spans="1:7" x14ac:dyDescent="0.25">
      <c r="A9" s="45" t="s">
        <v>35</v>
      </c>
      <c r="B9" s="48"/>
      <c r="C9" s="4">
        <v>48</v>
      </c>
      <c r="D9" s="8"/>
      <c r="E9" s="9"/>
      <c r="F9" s="4"/>
      <c r="G9" s="10"/>
    </row>
    <row r="10" spans="1:7" x14ac:dyDescent="0.25">
      <c r="A10" s="45" t="s">
        <v>96</v>
      </c>
      <c r="B10" s="49"/>
      <c r="C10" s="4">
        <v>450</v>
      </c>
      <c r="D10" s="8"/>
      <c r="E10" s="9"/>
      <c r="F10" s="4"/>
      <c r="G10" s="10"/>
    </row>
    <row r="11" spans="1:7" x14ac:dyDescent="0.25">
      <c r="A11" s="45" t="s">
        <v>97</v>
      </c>
      <c r="B11" s="50"/>
      <c r="C11" s="4">
        <v>1920</v>
      </c>
      <c r="D11" s="8"/>
      <c r="E11" s="9"/>
      <c r="F11" s="4"/>
      <c r="G11" s="10"/>
    </row>
    <row r="12" spans="1:7" x14ac:dyDescent="0.25">
      <c r="A12" s="45" t="s">
        <v>98</v>
      </c>
      <c r="B12" s="48"/>
      <c r="C12" s="4">
        <v>70</v>
      </c>
      <c r="D12" s="8"/>
      <c r="E12" s="4"/>
      <c r="F12" s="4"/>
      <c r="G12" s="10"/>
    </row>
    <row r="13" spans="1:7" s="41" customFormat="1" x14ac:dyDescent="0.25">
      <c r="A13" s="45" t="s">
        <v>51</v>
      </c>
      <c r="B13" s="49"/>
      <c r="C13" s="4">
        <v>385</v>
      </c>
      <c r="D13" s="8"/>
      <c r="E13" s="4"/>
      <c r="F13" s="4"/>
      <c r="G13" s="10"/>
    </row>
    <row r="14" spans="1:7" x14ac:dyDescent="0.25">
      <c r="A14" s="45" t="s">
        <v>38</v>
      </c>
      <c r="B14" s="50"/>
      <c r="C14" s="4">
        <v>303</v>
      </c>
      <c r="D14" s="8"/>
      <c r="E14" s="4"/>
      <c r="F14" s="4"/>
      <c r="G14" s="10"/>
    </row>
    <row r="15" spans="1:7" x14ac:dyDescent="0.25">
      <c r="A15" s="45" t="s">
        <v>52</v>
      </c>
      <c r="B15" s="50"/>
      <c r="C15" s="4">
        <v>85</v>
      </c>
      <c r="D15" s="8"/>
      <c r="E15" s="4"/>
      <c r="F15" s="4"/>
      <c r="G15" s="10"/>
    </row>
    <row r="16" spans="1:7" x14ac:dyDescent="0.25">
      <c r="A16" s="45" t="s">
        <v>39</v>
      </c>
      <c r="B16" s="50"/>
      <c r="C16" s="4">
        <v>25</v>
      </c>
      <c r="D16" s="8"/>
      <c r="E16" s="4"/>
      <c r="F16" s="4"/>
      <c r="G16" s="10"/>
    </row>
    <row r="17" spans="1:7" x14ac:dyDescent="0.25">
      <c r="A17" s="45" t="s">
        <v>44</v>
      </c>
      <c r="B17" s="49"/>
      <c r="C17" s="4">
        <v>160</v>
      </c>
      <c r="D17" s="8"/>
      <c r="E17" s="4"/>
      <c r="F17" s="4"/>
      <c r="G17" s="10"/>
    </row>
    <row r="18" spans="1:7" x14ac:dyDescent="0.25">
      <c r="A18" s="45" t="s">
        <v>53</v>
      </c>
      <c r="B18" s="49"/>
      <c r="C18" s="4">
        <v>50</v>
      </c>
      <c r="D18" s="8"/>
      <c r="E18" s="4"/>
      <c r="F18" s="4"/>
      <c r="G18" s="10"/>
    </row>
    <row r="19" spans="1:7" ht="15.75" thickBot="1" x14ac:dyDescent="0.3">
      <c r="A19" s="45" t="s">
        <v>40</v>
      </c>
      <c r="B19" s="49"/>
      <c r="C19" s="4">
        <v>95</v>
      </c>
      <c r="D19" s="8"/>
      <c r="E19" s="4"/>
      <c r="F19" s="4"/>
      <c r="G19" s="10"/>
    </row>
    <row r="20" spans="1:7" ht="15.75" thickTop="1" x14ac:dyDescent="0.25">
      <c r="A20" s="42" t="s">
        <v>41</v>
      </c>
      <c r="B20" s="51"/>
      <c r="C20" s="12">
        <f>SUM(C6:C19)</f>
        <v>3795</v>
      </c>
      <c r="D20" s="13">
        <f>SUM(D5:D19)</f>
        <v>3450</v>
      </c>
      <c r="E20" s="12"/>
      <c r="F20" s="12">
        <f>SUM(F6:F19)</f>
        <v>0</v>
      </c>
      <c r="G20" s="14">
        <f>SUM(G6:G19)</f>
        <v>0</v>
      </c>
    </row>
    <row r="21" spans="1:7" ht="15.75" thickBot="1" x14ac:dyDescent="0.3">
      <c r="A21" s="52" t="s">
        <v>42</v>
      </c>
      <c r="B21" s="53"/>
      <c r="C21" s="54">
        <f>D20-C20</f>
        <v>-345</v>
      </c>
      <c r="D21" s="55"/>
      <c r="E21" s="56"/>
      <c r="F21" s="56">
        <f>G20-F20</f>
        <v>0</v>
      </c>
      <c r="G21" s="57"/>
    </row>
    <row r="22" spans="1:7" ht="16.5" thickTop="1" thickBot="1" x14ac:dyDescent="0.3">
      <c r="A22" s="58" t="s">
        <v>43</v>
      </c>
      <c r="B22" s="59"/>
      <c r="C22" s="60">
        <f>SUM(C20:C21)</f>
        <v>3450</v>
      </c>
      <c r="D22" s="61">
        <f>SUM(D20:D21)</f>
        <v>3450</v>
      </c>
      <c r="E22" s="60"/>
      <c r="F22" s="60">
        <f>SUM(F20:F21)</f>
        <v>0</v>
      </c>
      <c r="G22" s="62">
        <f>SUM(G20:G21)</f>
        <v>0</v>
      </c>
    </row>
    <row r="23" spans="1:7" ht="15.75" thickTop="1" x14ac:dyDescent="0.25"/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6" workbookViewId="0">
      <selection activeCell="C8" sqref="C8"/>
    </sheetView>
  </sheetViews>
  <sheetFormatPr defaultRowHeight="15" x14ac:dyDescent="0.25"/>
  <cols>
    <col min="1" max="1" width="52.7109375" bestFit="1" customWidth="1"/>
    <col min="4" max="4" width="8.7109375" bestFit="1" customWidth="1"/>
    <col min="7" max="7" width="7.85546875" bestFit="1" customWidth="1"/>
  </cols>
  <sheetData>
    <row r="1" spans="1:7" ht="15.75" thickBot="1" x14ac:dyDescent="0.3">
      <c r="A1" s="187" t="s">
        <v>101</v>
      </c>
      <c r="B1" s="187"/>
      <c r="C1" s="187"/>
      <c r="D1" s="187"/>
      <c r="E1" s="187"/>
      <c r="F1" s="187"/>
      <c r="G1" s="187"/>
    </row>
    <row r="2" spans="1:7" ht="16.5" thickTop="1" thickBot="1" x14ac:dyDescent="0.3">
      <c r="A2" s="187"/>
      <c r="B2" s="190"/>
      <c r="C2" s="190"/>
      <c r="D2" s="190"/>
      <c r="E2" s="187"/>
      <c r="F2" s="187"/>
      <c r="G2" s="187"/>
    </row>
    <row r="3" spans="1:7" ht="15.75" thickTop="1" x14ac:dyDescent="0.25">
      <c r="A3" s="42"/>
      <c r="B3" s="184" t="s">
        <v>26</v>
      </c>
      <c r="C3" s="184"/>
      <c r="D3" s="184"/>
      <c r="E3" s="189" t="s">
        <v>27</v>
      </c>
      <c r="F3" s="189"/>
      <c r="G3" s="189"/>
    </row>
    <row r="4" spans="1:7" ht="15.75" thickBot="1" x14ac:dyDescent="0.3">
      <c r="A4" s="84" t="s">
        <v>1</v>
      </c>
      <c r="B4" s="63" t="s">
        <v>28</v>
      </c>
      <c r="C4" s="5" t="s">
        <v>2</v>
      </c>
      <c r="D4" s="85" t="s">
        <v>3</v>
      </c>
      <c r="E4" s="5" t="s">
        <v>28</v>
      </c>
      <c r="F4" s="5" t="s">
        <v>2</v>
      </c>
      <c r="G4" s="90" t="s">
        <v>3</v>
      </c>
    </row>
    <row r="5" spans="1:7" ht="15.75" thickBot="1" x14ac:dyDescent="0.3">
      <c r="A5" s="86" t="s">
        <v>29</v>
      </c>
      <c r="B5" s="87"/>
      <c r="C5" s="113"/>
      <c r="D5" s="89">
        <v>34.950000000000003</v>
      </c>
      <c r="E5" s="87"/>
      <c r="F5" s="113"/>
      <c r="G5" s="89">
        <v>0</v>
      </c>
    </row>
    <row r="6" spans="1:7" x14ac:dyDescent="0.25">
      <c r="A6" s="45" t="s">
        <v>30</v>
      </c>
      <c r="B6" s="46">
        <v>10</v>
      </c>
      <c r="C6" s="7"/>
      <c r="D6" s="8">
        <f>7*B6</f>
        <v>70</v>
      </c>
      <c r="E6" s="46"/>
      <c r="F6" s="7"/>
      <c r="G6" s="8"/>
    </row>
    <row r="7" spans="1:7" x14ac:dyDescent="0.25">
      <c r="A7" s="45" t="s">
        <v>31</v>
      </c>
      <c r="B7" s="46">
        <v>1</v>
      </c>
      <c r="C7" s="7"/>
      <c r="D7" s="8">
        <f>0*B7</f>
        <v>0</v>
      </c>
      <c r="E7" s="46"/>
      <c r="F7" s="7"/>
      <c r="G7" s="8"/>
    </row>
    <row r="8" spans="1:7" x14ac:dyDescent="0.25">
      <c r="A8" s="45" t="s">
        <v>99</v>
      </c>
      <c r="B8" s="48"/>
      <c r="C8" s="4">
        <f>0.95*SUM(B6:B7)</f>
        <v>10.45</v>
      </c>
      <c r="D8" s="8"/>
      <c r="E8" s="48"/>
      <c r="F8" s="4"/>
      <c r="G8" s="8"/>
    </row>
    <row r="9" spans="1:7" x14ac:dyDescent="0.25">
      <c r="A9" s="45" t="s">
        <v>37</v>
      </c>
      <c r="B9" s="50"/>
      <c r="C9" s="4">
        <v>10</v>
      </c>
      <c r="D9" s="8"/>
      <c r="E9" s="50"/>
      <c r="F9" s="4"/>
      <c r="G9" s="8"/>
    </row>
    <row r="10" spans="1:7" x14ac:dyDescent="0.25">
      <c r="A10" s="45" t="s">
        <v>38</v>
      </c>
      <c r="B10" s="50"/>
      <c r="C10" s="4">
        <v>55</v>
      </c>
      <c r="D10" s="8"/>
      <c r="E10" s="50"/>
      <c r="F10" s="106"/>
      <c r="G10" s="8"/>
    </row>
    <row r="11" spans="1:7" ht="15.75" thickBot="1" x14ac:dyDescent="0.3">
      <c r="A11" s="45" t="s">
        <v>40</v>
      </c>
      <c r="B11" s="49"/>
      <c r="C11" s="4">
        <v>10</v>
      </c>
      <c r="D11" s="8"/>
      <c r="E11" s="49"/>
      <c r="F11" s="4"/>
      <c r="G11" s="8"/>
    </row>
    <row r="12" spans="1:7" ht="15.75" thickTop="1" x14ac:dyDescent="0.25">
      <c r="A12" s="42" t="s">
        <v>41</v>
      </c>
      <c r="B12" s="51"/>
      <c r="C12" s="12">
        <f>SUM(C5:C11)</f>
        <v>85.45</v>
      </c>
      <c r="D12" s="13">
        <f>SUM(D6:D11)</f>
        <v>70</v>
      </c>
      <c r="E12" s="12"/>
      <c r="F12" s="12"/>
      <c r="G12" s="14"/>
    </row>
    <row r="13" spans="1:7" x14ac:dyDescent="0.25">
      <c r="A13" s="52" t="str">
        <f>[1]Blad1!A19</f>
        <v>Saldo (als negatief dan verlies; anders winst)</v>
      </c>
      <c r="B13" s="53"/>
      <c r="C13" s="54">
        <f>D12-C12</f>
        <v>-15.450000000000003</v>
      </c>
      <c r="D13" s="55"/>
      <c r="E13" s="56"/>
      <c r="F13" s="56"/>
      <c r="G13" s="57"/>
    </row>
    <row r="14" spans="1:7" s="41" customFormat="1" ht="15.75" thickBot="1" x14ac:dyDescent="0.3">
      <c r="A14" s="52" t="s">
        <v>100</v>
      </c>
      <c r="B14" s="53"/>
      <c r="C14" s="54"/>
      <c r="D14" s="55">
        <f>D5+C13</f>
        <v>19.5</v>
      </c>
      <c r="E14" s="56"/>
      <c r="F14" s="56"/>
      <c r="G14" s="57"/>
    </row>
    <row r="15" spans="1:7" ht="16.5" thickTop="1" thickBot="1" x14ac:dyDescent="0.3">
      <c r="A15" s="58" t="s">
        <v>43</v>
      </c>
      <c r="B15" s="15"/>
      <c r="C15" s="16">
        <f>SUM(C12:C13)</f>
        <v>70</v>
      </c>
      <c r="D15" s="17">
        <f>SUM(D12:D13)</f>
        <v>70</v>
      </c>
      <c r="E15" s="60"/>
      <c r="F15" s="60"/>
      <c r="G15" s="62"/>
    </row>
    <row r="16" spans="1:7" ht="15.75" thickTop="1" x14ac:dyDescent="0.25">
      <c r="A16" s="190" t="s">
        <v>102</v>
      </c>
      <c r="B16" s="190"/>
      <c r="C16" s="190"/>
      <c r="D16" s="190"/>
      <c r="E16" s="190"/>
      <c r="F16" s="190"/>
      <c r="G16" s="190"/>
    </row>
    <row r="17" spans="1:7" ht="15.75" thickBot="1" x14ac:dyDescent="0.3">
      <c r="A17" s="190"/>
      <c r="B17" s="190"/>
      <c r="C17" s="190"/>
      <c r="D17" s="190"/>
      <c r="E17" s="190"/>
      <c r="F17" s="190"/>
      <c r="G17" s="190"/>
    </row>
    <row r="18" spans="1:7" ht="15.75" thickTop="1" x14ac:dyDescent="0.25">
      <c r="A18" s="42"/>
      <c r="B18" s="184" t="s">
        <v>26</v>
      </c>
      <c r="C18" s="184"/>
      <c r="D18" s="184"/>
      <c r="E18" s="189" t="s">
        <v>27</v>
      </c>
      <c r="F18" s="189"/>
      <c r="G18" s="189"/>
    </row>
    <row r="19" spans="1:7" ht="15.75" thickBot="1" x14ac:dyDescent="0.3">
      <c r="A19" s="84" t="s">
        <v>1</v>
      </c>
      <c r="B19" s="63" t="s">
        <v>28</v>
      </c>
      <c r="C19" s="5" t="s">
        <v>2</v>
      </c>
      <c r="D19" s="85" t="s">
        <v>3</v>
      </c>
      <c r="E19" s="5" t="s">
        <v>28</v>
      </c>
      <c r="F19" s="5" t="s">
        <v>2</v>
      </c>
      <c r="G19" s="90" t="s">
        <v>3</v>
      </c>
    </row>
    <row r="20" spans="1:7" ht="15.75" thickBot="1" x14ac:dyDescent="0.3">
      <c r="A20" s="86" t="s">
        <v>29</v>
      </c>
      <c r="B20" s="87"/>
      <c r="C20" s="113"/>
      <c r="D20" s="89">
        <f>D14</f>
        <v>19.5</v>
      </c>
      <c r="E20" s="87"/>
      <c r="F20" s="113"/>
      <c r="G20" s="89">
        <f>F13</f>
        <v>0</v>
      </c>
    </row>
    <row r="21" spans="1:7" x14ac:dyDescent="0.25">
      <c r="A21" s="45" t="s">
        <v>30</v>
      </c>
      <c r="B21" s="46">
        <v>10</v>
      </c>
      <c r="C21" s="7"/>
      <c r="D21" s="8">
        <f>7*B21</f>
        <v>70</v>
      </c>
      <c r="E21" s="46"/>
      <c r="F21" s="7"/>
      <c r="G21" s="8"/>
    </row>
    <row r="22" spans="1:7" x14ac:dyDescent="0.25">
      <c r="A22" s="45" t="s">
        <v>31</v>
      </c>
      <c r="B22" s="46">
        <v>2</v>
      </c>
      <c r="C22" s="7"/>
      <c r="D22" s="8">
        <f>0*B22</f>
        <v>0</v>
      </c>
      <c r="E22" s="46"/>
      <c r="F22" s="7"/>
      <c r="G22" s="8"/>
    </row>
    <row r="23" spans="1:7" x14ac:dyDescent="0.25">
      <c r="A23" s="45" t="s">
        <v>99</v>
      </c>
      <c r="B23" s="48"/>
      <c r="C23" s="4">
        <f>0.95*SUM(B21:B22)</f>
        <v>11.399999999999999</v>
      </c>
      <c r="D23" s="8"/>
      <c r="E23" s="48"/>
      <c r="F23" s="4"/>
      <c r="G23" s="8"/>
    </row>
    <row r="24" spans="1:7" x14ac:dyDescent="0.25">
      <c r="A24" s="45" t="s">
        <v>37</v>
      </c>
      <c r="B24" s="50"/>
      <c r="C24" s="4">
        <v>10</v>
      </c>
      <c r="D24" s="8"/>
      <c r="E24" s="50"/>
      <c r="F24" s="4"/>
      <c r="G24" s="8"/>
    </row>
    <row r="25" spans="1:7" x14ac:dyDescent="0.25">
      <c r="A25" s="45" t="s">
        <v>38</v>
      </c>
      <c r="B25" s="50"/>
      <c r="C25" s="4">
        <v>55</v>
      </c>
      <c r="D25" s="8"/>
      <c r="E25" s="50"/>
      <c r="F25" s="106"/>
      <c r="G25" s="8"/>
    </row>
    <row r="26" spans="1:7" ht="15.75" thickBot="1" x14ac:dyDescent="0.3">
      <c r="A26" s="45" t="s">
        <v>40</v>
      </c>
      <c r="B26" s="49"/>
      <c r="C26" s="4">
        <v>10</v>
      </c>
      <c r="D26" s="8"/>
      <c r="E26" s="49"/>
      <c r="F26" s="4"/>
      <c r="G26" s="8"/>
    </row>
    <row r="27" spans="1:7" ht="15.75" thickTop="1" x14ac:dyDescent="0.25">
      <c r="A27" s="42" t="s">
        <v>41</v>
      </c>
      <c r="B27" s="35"/>
      <c r="C27" s="94">
        <f>SUM(C20:C26)</f>
        <v>86.4</v>
      </c>
      <c r="D27" s="94">
        <f>SUM(D21:D26)</f>
        <v>70</v>
      </c>
      <c r="E27" s="117"/>
      <c r="F27" s="94"/>
      <c r="G27" s="95"/>
    </row>
    <row r="28" spans="1:7" x14ac:dyDescent="0.25">
      <c r="A28" s="52" t="s">
        <v>42</v>
      </c>
      <c r="B28" s="53"/>
      <c r="C28" s="54">
        <f>D27-C27</f>
        <v>-16.400000000000006</v>
      </c>
      <c r="D28" s="56"/>
      <c r="E28" s="118"/>
      <c r="F28" s="56"/>
      <c r="G28" s="55"/>
    </row>
    <row r="29" spans="1:7" s="41" customFormat="1" ht="15.75" thickBot="1" x14ac:dyDescent="0.3">
      <c r="A29" s="52" t="s">
        <v>100</v>
      </c>
      <c r="B29" s="53"/>
      <c r="C29" s="54"/>
      <c r="D29" s="56">
        <f>D20+C28</f>
        <v>3.0999999999999943</v>
      </c>
      <c r="E29" s="118"/>
      <c r="F29" s="56"/>
      <c r="G29" s="55"/>
    </row>
    <row r="30" spans="1:7" ht="15.75" thickBot="1" x14ac:dyDescent="0.3">
      <c r="A30" s="122" t="s">
        <v>43</v>
      </c>
      <c r="B30" s="122"/>
      <c r="C30" s="121">
        <f>SUM(C27:C28)</f>
        <v>70</v>
      </c>
      <c r="D30" s="120">
        <f>SUM(D27:D28)</f>
        <v>70</v>
      </c>
      <c r="E30" s="121"/>
      <c r="F30" s="121"/>
      <c r="G30" s="120"/>
    </row>
    <row r="31" spans="1:7" ht="15.75" thickBot="1" x14ac:dyDescent="0.3">
      <c r="A31" s="187" t="s">
        <v>103</v>
      </c>
      <c r="B31" s="187"/>
      <c r="C31" s="187"/>
      <c r="D31" s="187"/>
      <c r="E31" s="187"/>
      <c r="F31" s="187"/>
      <c r="G31" s="187"/>
    </row>
    <row r="32" spans="1:7" ht="16.5" thickTop="1" thickBot="1" x14ac:dyDescent="0.3">
      <c r="A32" s="187"/>
      <c r="B32" s="190"/>
      <c r="C32" s="190"/>
      <c r="D32" s="190"/>
      <c r="E32" s="187"/>
      <c r="F32" s="187"/>
      <c r="G32" s="187"/>
    </row>
    <row r="33" spans="1:7" ht="15.75" thickTop="1" x14ac:dyDescent="0.25">
      <c r="A33" s="42"/>
      <c r="B33" s="184" t="s">
        <v>26</v>
      </c>
      <c r="C33" s="184"/>
      <c r="D33" s="184"/>
      <c r="E33" s="189" t="s">
        <v>27</v>
      </c>
      <c r="F33" s="189"/>
      <c r="G33" s="189"/>
    </row>
    <row r="34" spans="1:7" ht="15.75" thickBot="1" x14ac:dyDescent="0.3">
      <c r="A34" s="84" t="s">
        <v>1</v>
      </c>
      <c r="B34" s="63" t="s">
        <v>28</v>
      </c>
      <c r="C34" s="5" t="s">
        <v>2</v>
      </c>
      <c r="D34" s="85" t="s">
        <v>3</v>
      </c>
      <c r="E34" s="5" t="s">
        <v>28</v>
      </c>
      <c r="F34" s="5" t="s">
        <v>2</v>
      </c>
      <c r="G34" s="90" t="s">
        <v>3</v>
      </c>
    </row>
    <row r="35" spans="1:7" ht="15.75" thickBot="1" x14ac:dyDescent="0.3">
      <c r="A35" s="86" t="s">
        <v>29</v>
      </c>
      <c r="B35" s="87"/>
      <c r="C35" s="113"/>
      <c r="D35" s="89">
        <f>D29</f>
        <v>3.0999999999999943</v>
      </c>
      <c r="E35" s="87"/>
      <c r="F35" s="113"/>
      <c r="G35" s="89">
        <v>0</v>
      </c>
    </row>
    <row r="36" spans="1:7" x14ac:dyDescent="0.25">
      <c r="A36" s="45" t="s">
        <v>30</v>
      </c>
      <c r="B36" s="46">
        <v>10</v>
      </c>
      <c r="C36" s="7"/>
      <c r="D36" s="8">
        <f>7*B36</f>
        <v>70</v>
      </c>
      <c r="E36" s="46"/>
      <c r="F36" s="7"/>
      <c r="G36" s="8"/>
    </row>
    <row r="37" spans="1:7" x14ac:dyDescent="0.25">
      <c r="A37" s="45" t="s">
        <v>31</v>
      </c>
      <c r="B37" s="46">
        <v>1</v>
      </c>
      <c r="C37" s="7"/>
      <c r="D37" s="8">
        <f>0*B37</f>
        <v>0</v>
      </c>
      <c r="E37" s="46"/>
      <c r="F37" s="7"/>
      <c r="G37" s="8"/>
    </row>
    <row r="38" spans="1:7" x14ac:dyDescent="0.25">
      <c r="A38" s="45" t="s">
        <v>99</v>
      </c>
      <c r="B38" s="48"/>
      <c r="C38" s="4">
        <f>0.95*SUM(B36:B37)</f>
        <v>10.45</v>
      </c>
      <c r="D38" s="8"/>
      <c r="E38" s="48"/>
      <c r="F38" s="4"/>
      <c r="G38" s="8"/>
    </row>
    <row r="39" spans="1:7" x14ac:dyDescent="0.25">
      <c r="A39" s="45" t="s">
        <v>37</v>
      </c>
      <c r="B39" s="50"/>
      <c r="C39" s="4">
        <v>10</v>
      </c>
      <c r="D39" s="8"/>
      <c r="E39" s="50"/>
      <c r="F39" s="4"/>
      <c r="G39" s="8"/>
    </row>
    <row r="40" spans="1:7" x14ac:dyDescent="0.25">
      <c r="A40" s="45" t="s">
        <v>38</v>
      </c>
      <c r="B40" s="50"/>
      <c r="C40" s="4">
        <v>35</v>
      </c>
      <c r="D40" s="8"/>
      <c r="E40" s="50"/>
      <c r="F40" s="106"/>
      <c r="G40" s="8"/>
    </row>
    <row r="41" spans="1:7" ht="15.75" thickBot="1" x14ac:dyDescent="0.3">
      <c r="A41" s="45" t="s">
        <v>40</v>
      </c>
      <c r="B41" s="49"/>
      <c r="C41" s="4">
        <v>10</v>
      </c>
      <c r="D41" s="8"/>
      <c r="E41" s="49"/>
      <c r="F41" s="4"/>
      <c r="G41" s="8"/>
    </row>
    <row r="42" spans="1:7" ht="15.75" thickTop="1" x14ac:dyDescent="0.25">
      <c r="A42" s="42" t="s">
        <v>41</v>
      </c>
      <c r="B42" s="51"/>
      <c r="C42" s="12">
        <f>SUM(C35:C41)</f>
        <v>65.45</v>
      </c>
      <c r="D42" s="13">
        <f>SUM(D36:D41)</f>
        <v>70</v>
      </c>
      <c r="E42" s="12"/>
      <c r="F42" s="12"/>
      <c r="G42" s="14"/>
    </row>
    <row r="43" spans="1:7" x14ac:dyDescent="0.25">
      <c r="A43" s="52" t="s">
        <v>42</v>
      </c>
      <c r="B43" s="53"/>
      <c r="C43" s="54">
        <f>D42-C42</f>
        <v>4.5499999999999972</v>
      </c>
      <c r="D43" s="55"/>
      <c r="E43" s="56"/>
      <c r="F43" s="56"/>
      <c r="G43" s="57"/>
    </row>
    <row r="44" spans="1:7" ht="15.75" thickBot="1" x14ac:dyDescent="0.3">
      <c r="A44" s="52" t="s">
        <v>100</v>
      </c>
      <c r="B44" s="53"/>
      <c r="C44" s="54"/>
      <c r="D44" s="55">
        <f>D35+C43</f>
        <v>7.6499999999999915</v>
      </c>
      <c r="E44" s="56"/>
      <c r="F44" s="56"/>
      <c r="G44" s="57"/>
    </row>
    <row r="45" spans="1:7" ht="16.5" thickTop="1" thickBot="1" x14ac:dyDescent="0.3">
      <c r="A45" s="58" t="s">
        <v>43</v>
      </c>
      <c r="B45" s="15"/>
      <c r="C45" s="16">
        <f>SUM(C42:C43)</f>
        <v>70</v>
      </c>
      <c r="D45" s="17">
        <f>SUM(D42:D43)</f>
        <v>70</v>
      </c>
      <c r="E45" s="60"/>
      <c r="F45" s="60"/>
      <c r="G45" s="62"/>
    </row>
    <row r="46" spans="1:7" ht="15.75" thickTop="1" x14ac:dyDescent="0.25">
      <c r="A46" s="190" t="s">
        <v>104</v>
      </c>
      <c r="B46" s="190"/>
      <c r="C46" s="190"/>
      <c r="D46" s="190"/>
      <c r="E46" s="190"/>
      <c r="F46" s="190"/>
      <c r="G46" s="190"/>
    </row>
    <row r="47" spans="1:7" ht="15.75" thickBot="1" x14ac:dyDescent="0.3">
      <c r="A47" s="190"/>
      <c r="B47" s="190"/>
      <c r="C47" s="190"/>
      <c r="D47" s="190"/>
      <c r="E47" s="190"/>
      <c r="F47" s="190"/>
      <c r="G47" s="190"/>
    </row>
    <row r="48" spans="1:7" ht="15.75" thickTop="1" x14ac:dyDescent="0.25">
      <c r="A48" s="42"/>
      <c r="B48" s="184" t="s">
        <v>26</v>
      </c>
      <c r="C48" s="184"/>
      <c r="D48" s="184"/>
      <c r="E48" s="189" t="s">
        <v>27</v>
      </c>
      <c r="F48" s="189"/>
      <c r="G48" s="189"/>
    </row>
    <row r="49" spans="1:7" ht="15.75" thickBot="1" x14ac:dyDescent="0.3">
      <c r="A49" s="84" t="s">
        <v>1</v>
      </c>
      <c r="B49" s="63" t="s">
        <v>28</v>
      </c>
      <c r="C49" s="5" t="s">
        <v>2</v>
      </c>
      <c r="D49" s="85" t="s">
        <v>3</v>
      </c>
      <c r="E49" s="5" t="s">
        <v>28</v>
      </c>
      <c r="F49" s="5" t="s">
        <v>2</v>
      </c>
      <c r="G49" s="90" t="s">
        <v>3</v>
      </c>
    </row>
    <row r="50" spans="1:7" ht="15.75" thickBot="1" x14ac:dyDescent="0.3">
      <c r="A50" s="86" t="s">
        <v>29</v>
      </c>
      <c r="B50" s="87"/>
      <c r="C50" s="113"/>
      <c r="D50" s="89">
        <f>D44</f>
        <v>7.6499999999999915</v>
      </c>
      <c r="E50" s="87"/>
      <c r="F50" s="113"/>
      <c r="G50" s="89">
        <f>F43</f>
        <v>0</v>
      </c>
    </row>
    <row r="51" spans="1:7" x14ac:dyDescent="0.25">
      <c r="A51" s="45" t="s">
        <v>30</v>
      </c>
      <c r="B51" s="46">
        <v>10</v>
      </c>
      <c r="C51" s="7"/>
      <c r="D51" s="8">
        <f>7*B51</f>
        <v>70</v>
      </c>
      <c r="E51" s="46"/>
      <c r="F51" s="7"/>
      <c r="G51" s="8"/>
    </row>
    <row r="52" spans="1:7" x14ac:dyDescent="0.25">
      <c r="A52" s="45" t="s">
        <v>31</v>
      </c>
      <c r="B52" s="46">
        <v>1</v>
      </c>
      <c r="C52" s="7"/>
      <c r="D52" s="8">
        <f>0*B52</f>
        <v>0</v>
      </c>
      <c r="E52" s="46"/>
      <c r="F52" s="7"/>
      <c r="G52" s="8"/>
    </row>
    <row r="53" spans="1:7" x14ac:dyDescent="0.25">
      <c r="A53" s="45" t="s">
        <v>99</v>
      </c>
      <c r="B53" s="48"/>
      <c r="C53" s="4">
        <f>0.95*SUM(B51:B52)</f>
        <v>10.45</v>
      </c>
      <c r="D53" s="8"/>
      <c r="E53" s="48"/>
      <c r="F53" s="4"/>
      <c r="G53" s="8"/>
    </row>
    <row r="54" spans="1:7" x14ac:dyDescent="0.25">
      <c r="A54" s="45" t="s">
        <v>37</v>
      </c>
      <c r="B54" s="50"/>
      <c r="C54" s="4">
        <v>10</v>
      </c>
      <c r="D54" s="8"/>
      <c r="E54" s="50"/>
      <c r="F54" s="4"/>
      <c r="G54" s="8"/>
    </row>
    <row r="55" spans="1:7" x14ac:dyDescent="0.25">
      <c r="A55" s="45" t="s">
        <v>38</v>
      </c>
      <c r="B55" s="50"/>
      <c r="C55" s="4">
        <v>35</v>
      </c>
      <c r="D55" s="8"/>
      <c r="E55" s="50"/>
      <c r="F55" s="106"/>
      <c r="G55" s="8"/>
    </row>
    <row r="56" spans="1:7" ht="15.75" thickBot="1" x14ac:dyDescent="0.3">
      <c r="A56" s="45" t="s">
        <v>40</v>
      </c>
      <c r="B56" s="49"/>
      <c r="C56" s="4">
        <v>10</v>
      </c>
      <c r="D56" s="8"/>
      <c r="E56" s="49"/>
      <c r="F56" s="4"/>
      <c r="G56" s="8"/>
    </row>
    <row r="57" spans="1:7" ht="15.75" thickTop="1" x14ac:dyDescent="0.25">
      <c r="A57" s="42" t="s">
        <v>41</v>
      </c>
      <c r="B57" s="35"/>
      <c r="C57" s="94">
        <f>SUM(C50:C56)</f>
        <v>65.45</v>
      </c>
      <c r="D57" s="94">
        <f>SUM(D51:D56)</f>
        <v>70</v>
      </c>
      <c r="E57" s="117"/>
      <c r="F57" s="94"/>
      <c r="G57" s="95"/>
    </row>
    <row r="58" spans="1:7" x14ac:dyDescent="0.25">
      <c r="A58" s="52" t="s">
        <v>42</v>
      </c>
      <c r="B58" s="53"/>
      <c r="C58" s="54">
        <f>D57-C57</f>
        <v>4.5499999999999972</v>
      </c>
      <c r="D58" s="56"/>
      <c r="E58" s="118"/>
      <c r="F58" s="56"/>
      <c r="G58" s="55"/>
    </row>
    <row r="59" spans="1:7" ht="15.75" thickBot="1" x14ac:dyDescent="0.3">
      <c r="A59" s="52" t="s">
        <v>100</v>
      </c>
      <c r="B59" s="53"/>
      <c r="C59" s="54"/>
      <c r="D59" s="56">
        <f>D50+C58</f>
        <v>12.199999999999989</v>
      </c>
      <c r="E59" s="118"/>
      <c r="F59" s="56"/>
      <c r="G59" s="55"/>
    </row>
    <row r="60" spans="1:7" ht="15.75" thickBot="1" x14ac:dyDescent="0.3">
      <c r="A60" s="122" t="s">
        <v>43</v>
      </c>
      <c r="B60" s="122"/>
      <c r="C60" s="121">
        <f>SUM(C57:C58)</f>
        <v>70</v>
      </c>
      <c r="D60" s="120">
        <f>SUM(D57:D58)</f>
        <v>70</v>
      </c>
      <c r="E60" s="121"/>
      <c r="F60" s="121"/>
      <c r="G60" s="120"/>
    </row>
  </sheetData>
  <mergeCells count="12">
    <mergeCell ref="A1:G2"/>
    <mergeCell ref="B3:D3"/>
    <mergeCell ref="E3:G3"/>
    <mergeCell ref="A16:G17"/>
    <mergeCell ref="B18:D18"/>
    <mergeCell ref="E18:G18"/>
    <mergeCell ref="A31:G32"/>
    <mergeCell ref="B33:D33"/>
    <mergeCell ref="E33:G33"/>
    <mergeCell ref="A46:G47"/>
    <mergeCell ref="B48:D48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Balans</vt:lpstr>
      <vt:lpstr>Vereniging</vt:lpstr>
      <vt:lpstr>Elerion</vt:lpstr>
      <vt:lpstr>Bron</vt:lpstr>
      <vt:lpstr>Herberg</vt:lpstr>
      <vt:lpstr>Cafe Rene</vt:lpstr>
      <vt:lpstr>Belvedere</vt:lpstr>
      <vt:lpstr>Short Larp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2015-01-06T09:47:32Z</cp:lastPrinted>
  <dcterms:created xsi:type="dcterms:W3CDTF">2014-11-25T10:31:49Z</dcterms:created>
  <dcterms:modified xsi:type="dcterms:W3CDTF">2016-04-20T17:26:19Z</dcterms:modified>
</cp:coreProperties>
</file>