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iek\Arcana\Penningen Arcana\"/>
    </mc:Choice>
  </mc:AlternateContent>
  <bookViews>
    <workbookView xWindow="0" yWindow="0" windowWidth="28800" windowHeight="14235" tabRatio="934"/>
  </bookViews>
  <sheets>
    <sheet name="Balans" sheetId="1" r:id="rId1"/>
    <sheet name="Vereniging" sheetId="2" r:id="rId2"/>
    <sheet name="Elerion" sheetId="3" r:id="rId3"/>
    <sheet name="Bron" sheetId="4" r:id="rId4"/>
    <sheet name="Herberg" sheetId="5" r:id="rId5"/>
    <sheet name="Wolfhagen" sheetId="6" r:id="rId6"/>
    <sheet name="Horror" sheetId="7" r:id="rId7"/>
    <sheet name="Lamorak" sheetId="8" r:id="rId8"/>
  </sheets>
  <calcPr calcId="152511"/>
</workbook>
</file>

<file path=xl/calcChain.xml><?xml version="1.0" encoding="utf-8"?>
<calcChain xmlns="http://schemas.openxmlformats.org/spreadsheetml/2006/main">
  <c r="F33" i="1" l="1"/>
  <c r="F48" i="8" l="1"/>
  <c r="F51" i="8"/>
  <c r="G51" i="8"/>
  <c r="G25" i="8" l="1"/>
  <c r="F10" i="4" l="1"/>
  <c r="D13" i="2"/>
  <c r="C23" i="2" l="1"/>
  <c r="D23" i="2"/>
  <c r="D25" i="2" s="1"/>
  <c r="G53" i="8" l="1"/>
  <c r="D51" i="8"/>
  <c r="D54" i="8" s="1"/>
  <c r="C51" i="8"/>
  <c r="D27" i="8"/>
  <c r="G27" i="8"/>
  <c r="F25" i="8"/>
  <c r="D25" i="8"/>
  <c r="C25" i="8"/>
  <c r="C54" i="8" s="1"/>
  <c r="G23" i="7"/>
  <c r="G21" i="7"/>
  <c r="F21" i="7"/>
  <c r="F22" i="7" s="1"/>
  <c r="D21" i="7"/>
  <c r="D23" i="7" s="1"/>
  <c r="C9" i="7"/>
  <c r="C7" i="7"/>
  <c r="C21" i="7" s="1"/>
  <c r="D6" i="7"/>
  <c r="D5" i="7"/>
  <c r="C19" i="7" s="1"/>
  <c r="G25" i="6"/>
  <c r="G23" i="6"/>
  <c r="D23" i="6"/>
  <c r="F15" i="6"/>
  <c r="F13" i="6"/>
  <c r="F23" i="6" s="1"/>
  <c r="D6" i="6"/>
  <c r="D5" i="6"/>
  <c r="C21" i="6" s="1"/>
  <c r="C23" i="6" s="1"/>
  <c r="G46" i="5"/>
  <c r="G48" i="5" s="1"/>
  <c r="C46" i="5"/>
  <c r="G45" i="5"/>
  <c r="F44" i="5"/>
  <c r="G43" i="5"/>
  <c r="F43" i="5"/>
  <c r="F46" i="5" s="1"/>
  <c r="D43" i="5"/>
  <c r="D46" i="5" s="1"/>
  <c r="C43" i="5"/>
  <c r="F35" i="5"/>
  <c r="G22" i="5"/>
  <c r="F22" i="5"/>
  <c r="D22" i="5"/>
  <c r="F21" i="5"/>
  <c r="C21" i="5"/>
  <c r="C22" i="5" s="1"/>
  <c r="G20" i="5"/>
  <c r="F20" i="5"/>
  <c r="G32" i="4"/>
  <c r="G30" i="4"/>
  <c r="D30" i="4"/>
  <c r="D32" i="4" s="1"/>
  <c r="C30" i="4"/>
  <c r="F30" i="4"/>
  <c r="F53" i="3"/>
  <c r="D53" i="3"/>
  <c r="G35" i="3"/>
  <c r="D35" i="3"/>
  <c r="G34" i="3"/>
  <c r="D34" i="3"/>
  <c r="G33" i="3"/>
  <c r="G53" i="3" s="1"/>
  <c r="D33" i="3"/>
  <c r="C50" i="3" s="1"/>
  <c r="C47" i="3" s="1"/>
  <c r="C53" i="3" s="1"/>
  <c r="G27" i="3"/>
  <c r="G29" i="3" s="1"/>
  <c r="F27" i="3"/>
  <c r="C23" i="3"/>
  <c r="C20" i="3" s="1"/>
  <c r="C27" i="3" s="1"/>
  <c r="D7" i="3"/>
  <c r="D6" i="3"/>
  <c r="D5" i="3"/>
  <c r="D27" i="3" s="1"/>
  <c r="C42" i="2"/>
  <c r="D34" i="2"/>
  <c r="C34" i="2"/>
  <c r="G28" i="1"/>
  <c r="F28" i="1"/>
  <c r="G24" i="1"/>
  <c r="F24" i="1"/>
  <c r="G20" i="1"/>
  <c r="B11" i="1"/>
  <c r="C9" i="1"/>
  <c r="C11" i="1" s="1"/>
  <c r="F52" i="8" l="1"/>
  <c r="C35" i="2"/>
  <c r="C24" i="2"/>
  <c r="F32" i="1" s="1"/>
  <c r="F56" i="3"/>
  <c r="C47" i="5"/>
  <c r="D48" i="5"/>
  <c r="F24" i="6"/>
  <c r="F25" i="6" s="1"/>
  <c r="D56" i="3"/>
  <c r="C23" i="7"/>
  <c r="C55" i="8"/>
  <c r="C56" i="8" s="1"/>
  <c r="D56" i="8"/>
  <c r="C56" i="3"/>
  <c r="F31" i="4"/>
  <c r="F32" i="4"/>
  <c r="D29" i="3"/>
  <c r="C28" i="3"/>
  <c r="C29" i="3" s="1"/>
  <c r="C48" i="5"/>
  <c r="F54" i="3"/>
  <c r="F55" i="3" s="1"/>
  <c r="G55" i="3"/>
  <c r="G56" i="3"/>
  <c r="C24" i="6"/>
  <c r="C25" i="6" s="1"/>
  <c r="C54" i="3"/>
  <c r="C55" i="3" s="1"/>
  <c r="C44" i="5"/>
  <c r="C45" i="5" s="1"/>
  <c r="F45" i="5"/>
  <c r="D25" i="6"/>
  <c r="C22" i="7"/>
  <c r="F23" i="7"/>
  <c r="C27" i="8"/>
  <c r="C52" i="8"/>
  <c r="C53" i="8" s="1"/>
  <c r="F53" i="8"/>
  <c r="F54" i="8"/>
  <c r="C31" i="4"/>
  <c r="C32" i="4" s="1"/>
  <c r="G54" i="8"/>
  <c r="C26" i="8"/>
  <c r="F28" i="3"/>
  <c r="F29" i="3" s="1"/>
  <c r="D55" i="3"/>
  <c r="D45" i="5"/>
  <c r="F47" i="5"/>
  <c r="F48" i="5" s="1"/>
  <c r="F26" i="8"/>
  <c r="F27" i="8" s="1"/>
  <c r="D53" i="8"/>
  <c r="C25" i="2" l="1"/>
  <c r="C57" i="3"/>
  <c r="C58" i="3" s="1"/>
  <c r="D58" i="3"/>
  <c r="G56" i="8"/>
  <c r="F55" i="8"/>
  <c r="F56" i="8" s="1"/>
  <c r="G58" i="3"/>
  <c r="F57" i="3"/>
  <c r="F58" i="3" s="1"/>
</calcChain>
</file>

<file path=xl/sharedStrings.xml><?xml version="1.0" encoding="utf-8"?>
<sst xmlns="http://schemas.openxmlformats.org/spreadsheetml/2006/main" count="386" uniqueCount="137">
  <si>
    <t>Balans Arcana 2013</t>
  </si>
  <si>
    <t>Activa</t>
  </si>
  <si>
    <t>01-01-2013</t>
  </si>
  <si>
    <t>31-12-2013</t>
  </si>
  <si>
    <t>Passiva</t>
  </si>
  <si>
    <t>1000: Betaalrekening</t>
  </si>
  <si>
    <t>Eigen Vermogen</t>
  </si>
  <si>
    <t>1100: Spaarrekening</t>
  </si>
  <si>
    <t>1400: Nog te betalen (Crediteuren)</t>
  </si>
  <si>
    <t>1200: Kas</t>
  </si>
  <si>
    <t>1411: Vooruit ontvangen contributie</t>
  </si>
  <si>
    <t>1300: Nog te ontvangen (Debiteuren)</t>
  </si>
  <si>
    <t>1412: Vooruit ontvangen Horror</t>
  </si>
  <si>
    <t>1450: Vooruitbetaalde bedragen</t>
  </si>
  <si>
    <t>1413: Vooruit ontvangen Herberg</t>
  </si>
  <si>
    <t>1500: Inventaris</t>
  </si>
  <si>
    <t>1414: Vooruit ontvangen Elerion</t>
  </si>
  <si>
    <t>Totaal</t>
  </si>
  <si>
    <t>1415: Vooruit ontvangen Bron</t>
  </si>
  <si>
    <t>1416: Vooruit ontvangen Wolfhagen</t>
  </si>
  <si>
    <t>1605: Risico reserve</t>
  </si>
  <si>
    <t>1610: Elerion reserve</t>
  </si>
  <si>
    <t>1615: Wolfhagen reserve</t>
  </si>
  <si>
    <t>1620: Puerto Diablo reserve</t>
  </si>
  <si>
    <t>1630: Bron reserve</t>
  </si>
  <si>
    <t>1640: Lamorak reserve</t>
  </si>
  <si>
    <t>1660: Herberg reserve</t>
  </si>
  <si>
    <t>1670: Horror reserve</t>
  </si>
  <si>
    <t>1680: Workshops reserve</t>
  </si>
  <si>
    <t>1690: Vereniging reserve</t>
  </si>
  <si>
    <t>Som vooruitbetaalde bedragen</t>
  </si>
  <si>
    <t>Som reserves, ex risico</t>
  </si>
  <si>
    <t>Afrekening Vereniging</t>
  </si>
  <si>
    <t>postnr</t>
  </si>
  <si>
    <t>Omschrijving</t>
  </si>
  <si>
    <t>Debet</t>
  </si>
  <si>
    <t>Credit</t>
  </si>
  <si>
    <t>Algemeen</t>
  </si>
  <si>
    <t>Contributie</t>
  </si>
  <si>
    <t>giften</t>
  </si>
  <si>
    <t>Rente</t>
  </si>
  <si>
    <t>Reserveringen (lustrum)</t>
  </si>
  <si>
    <t>Administratie</t>
  </si>
  <si>
    <t>Verzekering</t>
  </si>
  <si>
    <t>abonementen en diensten</t>
  </si>
  <si>
    <t>PR</t>
  </si>
  <si>
    <t>Bankkosten</t>
  </si>
  <si>
    <t>Berging</t>
  </si>
  <si>
    <t>oninbare debiteuren</t>
  </si>
  <si>
    <t>Subtotaal</t>
  </si>
  <si>
    <t>Saldo</t>
  </si>
  <si>
    <t>Subtotaal Algemeen</t>
  </si>
  <si>
    <t>Wapenworkshop (postnr 438020)</t>
  </si>
  <si>
    <t>Deelname</t>
  </si>
  <si>
    <t>Locatie</t>
  </si>
  <si>
    <t>Eten</t>
  </si>
  <si>
    <t>Bijdrage Materiaal</t>
  </si>
  <si>
    <t>Subtotaal Algemene Evenementen</t>
  </si>
  <si>
    <t>Afname risico reserve</t>
  </si>
  <si>
    <t>Overdracht Puerto</t>
  </si>
  <si>
    <t>Afrekening Elerion</t>
  </si>
  <si>
    <t>Elerion 36 (postnr 431360)</t>
  </si>
  <si>
    <t>Begroting</t>
  </si>
  <si>
    <t>Afrekening</t>
  </si>
  <si>
    <t>aantal</t>
  </si>
  <si>
    <t>Spelers</t>
  </si>
  <si>
    <t>Figuranten</t>
  </si>
  <si>
    <t>Crew</t>
  </si>
  <si>
    <t>Koks</t>
  </si>
  <si>
    <t>Administratie kosten</t>
  </si>
  <si>
    <t>Lokatie</t>
  </si>
  <si>
    <t>drinken</t>
  </si>
  <si>
    <t>eten</t>
  </si>
  <si>
    <t>Eten en drinken opbouwploeg</t>
  </si>
  <si>
    <t>Transport</t>
  </si>
  <si>
    <t>Papierwerk</t>
  </si>
  <si>
    <t>Kleding</t>
  </si>
  <si>
    <t>Wapens</t>
  </si>
  <si>
    <t>Requisieten, aankleding en monsters</t>
  </si>
  <si>
    <t>Productie &amp; techniek (incl porto's)</t>
  </si>
  <si>
    <t>SFX</t>
  </si>
  <si>
    <t>Grime</t>
  </si>
  <si>
    <t>Reparatiekosten</t>
  </si>
  <si>
    <t>Onvoorzien</t>
  </si>
  <si>
    <t>Donaties</t>
  </si>
  <si>
    <t>Figurantendag</t>
  </si>
  <si>
    <t>Saldo (als negatief dan verlies; anders winst)</t>
  </si>
  <si>
    <t>Totalen</t>
  </si>
  <si>
    <t>Elerion 37 (postnr 431370)</t>
  </si>
  <si>
    <t>Subtotalen evenementen</t>
  </si>
  <si>
    <t>Afrekening de Bron</t>
  </si>
  <si>
    <t>De Bron 7 (postnr 433070)</t>
  </si>
  <si>
    <t>Eten en Drinken:</t>
  </si>
  <si>
    <t>Alcohol</t>
  </si>
  <si>
    <t/>
  </si>
  <si>
    <t>Non-alcohol + snoep</t>
  </si>
  <si>
    <t>Buitenspels papierwerk</t>
  </si>
  <si>
    <t>Binnenspels papierwerk</t>
  </si>
  <si>
    <t>Overige componenten</t>
  </si>
  <si>
    <t>Verhuurkleding</t>
  </si>
  <si>
    <t>Verhuurwapens</t>
  </si>
  <si>
    <t>T-shirts</t>
  </si>
  <si>
    <t>Afrekening de Herberg</t>
  </si>
  <si>
    <t>Herberg 1 (postnr 436010)</t>
  </si>
  <si>
    <t>Gas, water, licht</t>
  </si>
  <si>
    <t>Drinken</t>
  </si>
  <si>
    <t>Drankkaarten</t>
  </si>
  <si>
    <t>papierwerk en componenten</t>
  </si>
  <si>
    <r>
      <t xml:space="preserve">Herberg 2 </t>
    </r>
    <r>
      <rPr>
        <sz val="11"/>
        <rFont val="Calibri"/>
        <family val="2"/>
        <charset val="1"/>
      </rPr>
      <t>(postnr 436020)</t>
    </r>
  </si>
  <si>
    <t>Spelers</t>
  </si>
  <si>
    <t>Sanitair</t>
  </si>
  <si>
    <t>Overnachtingen opbouwploeg</t>
  </si>
  <si>
    <t>Eten</t>
  </si>
  <si>
    <t>Papierwerk en componenten</t>
  </si>
  <si>
    <t>Afrekening Wolfhagen</t>
  </si>
  <si>
    <t>Wolfhagen I (postnr 434010)</t>
  </si>
  <si>
    <t>eten</t>
  </si>
  <si>
    <t>Papierwerk:</t>
  </si>
  <si>
    <t>Afrekening de Horror</t>
  </si>
  <si>
    <t>De Horror "Het uitje" (postnr 437010)</t>
  </si>
  <si>
    <t>Aantal</t>
  </si>
  <si>
    <t>Eten en drinken</t>
  </si>
  <si>
    <t>Afrekening Lamorak</t>
  </si>
  <si>
    <r>
      <t>Lamorak 8</t>
    </r>
    <r>
      <rPr>
        <sz val="10"/>
        <rFont val="Arial"/>
        <family val="2"/>
        <charset val="1"/>
      </rPr>
      <t xml:space="preserve"> (postnr 435080)</t>
    </r>
  </si>
  <si>
    <t>Eten en Drinken</t>
  </si>
  <si>
    <r>
      <t>Lamorak 9</t>
    </r>
    <r>
      <rPr>
        <sz val="10"/>
        <rFont val="Arial"/>
        <family val="2"/>
        <charset val="1"/>
      </rPr>
      <t xml:space="preserve"> (postnr 435090)</t>
    </r>
  </si>
  <si>
    <t>Investeringen</t>
  </si>
  <si>
    <t>Materiaal</t>
  </si>
  <si>
    <t>Reparaties</t>
  </si>
  <si>
    <t>Productie</t>
  </si>
  <si>
    <t>Schade</t>
  </si>
  <si>
    <t>onvoorzien</t>
  </si>
  <si>
    <t>Controle:</t>
  </si>
  <si>
    <t>totalen saldo evenementen:</t>
  </si>
  <si>
    <t>verschil reserves vereniging:</t>
  </si>
  <si>
    <t>1417: Lustrum reservering</t>
  </si>
  <si>
    <t>Waarmee is een deel van het negatieve saldo gefinancierd?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</si>
</sst>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fl &quot;* #,##0.00_-;_-&quot;fl &quot;* #,##0.00\-;_-&quot;fl &quot;* \-??_-;_-@_-"/>
    <numFmt numFmtId="165" formatCode="[$€-413]\ #,##0.00;[Red][$€-413]\ #,##0.00\-"/>
    <numFmt numFmtId="166" formatCode="_ &quot;€ &quot;* #,##0.00_ ;_ &quot;€ &quot;* \-#,##0.00_ ;_ &quot;€ &quot;* \-??_ ;_ @_ "/>
    <numFmt numFmtId="167" formatCode="&quot;€ &quot;#,##0.00"/>
    <numFmt numFmtId="168" formatCode="&quot;€ &quot;#,##0.00_-"/>
    <numFmt numFmtId="169" formatCode="&quot;€ &quot;#,##0.00;[Red]&quot;€ -&quot;#,##0.00"/>
    <numFmt numFmtId="170" formatCode="&quot;€&quot;\ #,##0.00"/>
    <numFmt numFmtId="171" formatCode="[$€-413]\ #,##0.00;[Red][$€-413]\ \-#,##0.00"/>
  </numFmts>
  <fonts count="11" x14ac:knownFonts="1"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name val="Calibri"/>
      <family val="2"/>
      <charset val="1"/>
    </font>
    <font>
      <b/>
      <u val="double"/>
      <sz val="1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166" fontId="10" fillId="0" borderId="0"/>
    <xf numFmtId="164" fontId="10" fillId="0" borderId="0"/>
  </cellStyleXfs>
  <cellXfs count="22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165" fontId="4" fillId="0" borderId="0" xfId="0" applyNumberFormat="1" applyFont="1"/>
    <xf numFmtId="165" fontId="4" fillId="0" borderId="0" xfId="0" applyNumberFormat="1" applyFont="1" applyAlignment="1">
      <alignment wrapText="1"/>
    </xf>
    <xf numFmtId="0" fontId="3" fillId="0" borderId="0" xfId="0" applyFont="1"/>
    <xf numFmtId="165" fontId="3" fillId="0" borderId="0" xfId="0" applyNumberFormat="1" applyFont="1"/>
    <xf numFmtId="165" fontId="0" fillId="0" borderId="0" xfId="0" applyNumberFormat="1" applyFont="1"/>
    <xf numFmtId="166" fontId="0" fillId="0" borderId="0" xfId="1" applyFont="1" applyBorder="1" applyAlignment="1" applyProtection="1"/>
    <xf numFmtId="167" fontId="3" fillId="0" borderId="1" xfId="2" applyNumberFormat="1" applyFont="1" applyBorder="1"/>
    <xf numFmtId="167" fontId="3" fillId="0" borderId="1" xfId="2" applyNumberFormat="1" applyFont="1" applyBorder="1" applyAlignment="1">
      <alignment horizontal="right"/>
    </xf>
    <xf numFmtId="0" fontId="1" fillId="0" borderId="0" xfId="2" applyNumberFormat="1" applyFont="1"/>
    <xf numFmtId="0" fontId="3" fillId="0" borderId="0" xfId="2" applyNumberFormat="1" applyFont="1"/>
    <xf numFmtId="167" fontId="3" fillId="0" borderId="0" xfId="2" applyNumberFormat="1" applyFont="1" applyBorder="1" applyAlignment="1">
      <alignment horizontal="right"/>
    </xf>
    <xf numFmtId="167" fontId="4" fillId="0" borderId="0" xfId="2" applyNumberFormat="1" applyFont="1"/>
    <xf numFmtId="167" fontId="4" fillId="0" borderId="0" xfId="2" applyNumberFormat="1" applyFont="1" applyBorder="1"/>
    <xf numFmtId="167" fontId="4" fillId="0" borderId="1" xfId="2" applyNumberFormat="1" applyFont="1" applyBorder="1"/>
    <xf numFmtId="167" fontId="4" fillId="0" borderId="0" xfId="2" applyNumberFormat="1" applyFont="1" applyBorder="1" applyAlignment="1">
      <alignment horizontal="right"/>
    </xf>
    <xf numFmtId="167" fontId="3" fillId="0" borderId="0" xfId="2" applyNumberFormat="1" applyFont="1"/>
    <xf numFmtId="0" fontId="4" fillId="0" borderId="0" xfId="2" applyNumberFormat="1" applyFont="1"/>
    <xf numFmtId="167" fontId="0" fillId="0" borderId="0" xfId="2" applyNumberFormat="1" applyFont="1"/>
    <xf numFmtId="166" fontId="0" fillId="0" borderId="0" xfId="0" applyNumberFormat="1"/>
    <xf numFmtId="0" fontId="0" fillId="0" borderId="2" xfId="0" applyFont="1" applyBorder="1"/>
    <xf numFmtId="0" fontId="5" fillId="0" borderId="0" xfId="0" applyFont="1" applyBorder="1"/>
    <xf numFmtId="0" fontId="5" fillId="0" borderId="5" xfId="0" applyFont="1" applyBorder="1" applyAlignment="1">
      <alignment horizontal="center"/>
    </xf>
    <xf numFmtId="166" fontId="5" fillId="0" borderId="0" xfId="1" applyFont="1" applyBorder="1" applyAlignment="1" applyProtection="1">
      <alignment horizontal="center"/>
    </xf>
    <xf numFmtId="166" fontId="5" fillId="0" borderId="6" xfId="1" applyFont="1" applyBorder="1" applyAlignment="1" applyProtection="1">
      <alignment horizontal="center"/>
    </xf>
    <xf numFmtId="166" fontId="5" fillId="0" borderId="7" xfId="1" applyFont="1" applyBorder="1" applyAlignment="1" applyProtection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166" fontId="0" fillId="0" borderId="2" xfId="1" applyFont="1" applyBorder="1" applyAlignment="1" applyProtection="1"/>
    <xf numFmtId="166" fontId="0" fillId="0" borderId="10" xfId="1" applyFont="1" applyBorder="1" applyAlignment="1" applyProtection="1"/>
    <xf numFmtId="1" fontId="0" fillId="0" borderId="2" xfId="1" applyNumberFormat="1" applyFont="1" applyBorder="1" applyAlignment="1" applyProtection="1">
      <alignment horizontal="center"/>
    </xf>
    <xf numFmtId="166" fontId="0" fillId="0" borderId="11" xfId="1" applyFont="1" applyBorder="1" applyAlignment="1" applyProtection="1"/>
    <xf numFmtId="0" fontId="0" fillId="0" borderId="12" xfId="0" applyFont="1" applyBorder="1" applyAlignment="1">
      <alignment horizontal="left"/>
    </xf>
    <xf numFmtId="0" fontId="0" fillId="0" borderId="5" xfId="0" applyBorder="1" applyAlignment="1">
      <alignment horizontal="center"/>
    </xf>
    <xf numFmtId="166" fontId="0" fillId="0" borderId="6" xfId="1" applyFont="1" applyBorder="1" applyAlignment="1" applyProtection="1"/>
    <xf numFmtId="1" fontId="0" fillId="0" borderId="0" xfId="1" applyNumberFormat="1" applyFont="1" applyBorder="1" applyAlignment="1" applyProtection="1">
      <alignment horizontal="center"/>
    </xf>
    <xf numFmtId="166" fontId="0" fillId="0" borderId="7" xfId="1" applyFont="1" applyBorder="1" applyAlignment="1" applyProtection="1"/>
    <xf numFmtId="0" fontId="0" fillId="0" borderId="1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indent="3"/>
    </xf>
    <xf numFmtId="2" fontId="0" fillId="0" borderId="0" xfId="1" applyNumberFormat="1" applyFont="1" applyBorder="1" applyAlignment="1" applyProtection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/>
    <xf numFmtId="166" fontId="0" fillId="0" borderId="15" xfId="1" applyFont="1" applyBorder="1" applyAlignment="1" applyProtection="1"/>
    <xf numFmtId="166" fontId="0" fillId="0" borderId="16" xfId="1" applyFont="1" applyBorder="1" applyAlignment="1" applyProtection="1"/>
    <xf numFmtId="166" fontId="0" fillId="0" borderId="17" xfId="1" applyFont="1" applyBorder="1" applyAlignment="1" applyProtection="1"/>
    <xf numFmtId="0" fontId="0" fillId="0" borderId="0" xfId="0" applyFont="1" applyBorder="1"/>
    <xf numFmtId="0" fontId="0" fillId="2" borderId="0" xfId="0" applyFont="1" applyFill="1" applyBorder="1"/>
    <xf numFmtId="0" fontId="0" fillId="2" borderId="5" xfId="0" applyFill="1" applyBorder="1"/>
    <xf numFmtId="168" fontId="6" fillId="2" borderId="0" xfId="0" applyNumberFormat="1" applyFont="1" applyFill="1" applyBorder="1"/>
    <xf numFmtId="168" fontId="0" fillId="2" borderId="6" xfId="0" applyNumberFormat="1" applyFill="1" applyBorder="1"/>
    <xf numFmtId="168" fontId="0" fillId="2" borderId="0" xfId="0" applyNumberFormat="1" applyFill="1" applyBorder="1"/>
    <xf numFmtId="168" fontId="0" fillId="2" borderId="7" xfId="0" applyNumberFormat="1" applyFill="1" applyBorder="1"/>
    <xf numFmtId="0" fontId="7" fillId="2" borderId="18" xfId="0" applyFont="1" applyFill="1" applyBorder="1" applyAlignment="1">
      <alignment horizontal="left"/>
    </xf>
    <xf numFmtId="0" fontId="0" fillId="2" borderId="19" xfId="0" applyFill="1" applyBorder="1"/>
    <xf numFmtId="168" fontId="0" fillId="2" borderId="20" xfId="0" applyNumberFormat="1" applyFill="1" applyBorder="1"/>
    <xf numFmtId="168" fontId="0" fillId="2" borderId="21" xfId="0" applyNumberFormat="1" applyFill="1" applyBorder="1"/>
    <xf numFmtId="168" fontId="0" fillId="2" borderId="22" xfId="0" applyNumberFormat="1" applyFill="1" applyBorder="1"/>
    <xf numFmtId="0" fontId="0" fillId="0" borderId="8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166" fontId="5" fillId="0" borderId="15" xfId="1" applyFont="1" applyBorder="1" applyAlignment="1" applyProtection="1">
      <alignment horizontal="center"/>
    </xf>
    <xf numFmtId="166" fontId="5" fillId="0" borderId="16" xfId="1" applyFont="1" applyBorder="1" applyAlignment="1" applyProtection="1">
      <alignment horizontal="center"/>
    </xf>
    <xf numFmtId="166" fontId="5" fillId="0" borderId="17" xfId="1" applyFont="1" applyBorder="1" applyAlignment="1" applyProtection="1">
      <alignment horizont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1" fontId="0" fillId="0" borderId="15" xfId="1" applyNumberFormat="1" applyFont="1" applyBorder="1" applyAlignment="1" applyProtection="1">
      <alignment horizontal="center"/>
    </xf>
    <xf numFmtId="0" fontId="0" fillId="0" borderId="12" xfId="0" applyFont="1" applyBorder="1"/>
    <xf numFmtId="0" fontId="0" fillId="2" borderId="12" xfId="0" applyFont="1" applyFill="1" applyBorder="1"/>
    <xf numFmtId="168" fontId="4" fillId="2" borderId="0" xfId="0" applyNumberFormat="1" applyFont="1" applyFill="1" applyBorder="1"/>
    <xf numFmtId="0" fontId="0" fillId="2" borderId="8" xfId="0" applyFont="1" applyFill="1" applyBorder="1"/>
    <xf numFmtId="0" fontId="0" fillId="2" borderId="9" xfId="0" applyFill="1" applyBorder="1"/>
    <xf numFmtId="168" fontId="0" fillId="2" borderId="2" xfId="0" applyNumberFormat="1" applyFill="1" applyBorder="1"/>
    <xf numFmtId="168" fontId="0" fillId="2" borderId="10" xfId="0" applyNumberFormat="1" applyFill="1" applyBorder="1"/>
    <xf numFmtId="168" fontId="0" fillId="2" borderId="11" xfId="0" applyNumberFormat="1" applyFill="1" applyBorder="1"/>
    <xf numFmtId="0" fontId="0" fillId="2" borderId="13" xfId="0" applyFont="1" applyFill="1" applyBorder="1"/>
    <xf numFmtId="0" fontId="0" fillId="2" borderId="14" xfId="0" applyFill="1" applyBorder="1"/>
    <xf numFmtId="168" fontId="6" fillId="2" borderId="15" xfId="0" applyNumberFormat="1" applyFont="1" applyFill="1" applyBorder="1"/>
    <xf numFmtId="168" fontId="0" fillId="2" borderId="16" xfId="0" applyNumberFormat="1" applyFill="1" applyBorder="1"/>
    <xf numFmtId="168" fontId="0" fillId="2" borderId="15" xfId="0" applyNumberFormat="1" applyFill="1" applyBorder="1"/>
    <xf numFmtId="168" fontId="0" fillId="2" borderId="17" xfId="0" applyNumberFormat="1" applyFill="1" applyBorder="1"/>
    <xf numFmtId="0" fontId="7" fillId="2" borderId="13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7" fontId="0" fillId="0" borderId="0" xfId="0" applyNumberFormat="1" applyBorder="1"/>
    <xf numFmtId="167" fontId="0" fillId="0" borderId="6" xfId="0" applyNumberFormat="1" applyBorder="1"/>
    <xf numFmtId="1" fontId="0" fillId="0" borderId="0" xfId="0" applyNumberFormat="1" applyBorder="1" applyAlignment="1">
      <alignment horizontal="center"/>
    </xf>
    <xf numFmtId="167" fontId="1" fillId="0" borderId="0" xfId="0" applyNumberFormat="1" applyFont="1" applyBorder="1"/>
    <xf numFmtId="167" fontId="1" fillId="0" borderId="7" xfId="0" applyNumberFormat="1" applyFont="1" applyBorder="1"/>
    <xf numFmtId="1" fontId="0" fillId="0" borderId="0" xfId="0" applyNumberFormat="1" applyBorder="1"/>
    <xf numFmtId="167" fontId="1" fillId="0" borderId="0" xfId="0" applyNumberFormat="1" applyFont="1" applyBorder="1"/>
    <xf numFmtId="167" fontId="1" fillId="0" borderId="7" xfId="0" applyNumberFormat="1" applyFont="1" applyBorder="1"/>
    <xf numFmtId="167" fontId="0" fillId="0" borderId="6" xfId="0" applyNumberFormat="1" applyBorder="1"/>
    <xf numFmtId="1" fontId="0" fillId="0" borderId="0" xfId="0" applyNumberFormat="1" applyBorder="1"/>
    <xf numFmtId="167" fontId="0" fillId="0" borderId="0" xfId="0" applyNumberFormat="1" applyFont="1" applyBorder="1"/>
    <xf numFmtId="0" fontId="0" fillId="0" borderId="9" xfId="0" applyBorder="1"/>
    <xf numFmtId="167" fontId="0" fillId="0" borderId="2" xfId="0" applyNumberFormat="1" applyBorder="1"/>
    <xf numFmtId="167" fontId="0" fillId="0" borderId="10" xfId="0" applyNumberFormat="1" applyBorder="1"/>
    <xf numFmtId="167" fontId="1" fillId="0" borderId="2" xfId="0" applyNumberFormat="1" applyFont="1" applyBorder="1"/>
    <xf numFmtId="167" fontId="1" fillId="0" borderId="11" xfId="0" applyNumberFormat="1" applyFont="1" applyBorder="1"/>
    <xf numFmtId="1" fontId="0" fillId="0" borderId="2" xfId="0" applyNumberFormat="1" applyBorder="1" applyAlignment="1">
      <alignment horizontal="center"/>
    </xf>
    <xf numFmtId="167" fontId="0" fillId="0" borderId="11" xfId="0" applyNumberFormat="1" applyBorder="1"/>
    <xf numFmtId="1" fontId="0" fillId="0" borderId="0" xfId="0" applyNumberFormat="1" applyBorder="1" applyAlignment="1">
      <alignment horizontal="center"/>
    </xf>
    <xf numFmtId="167" fontId="0" fillId="0" borderId="7" xfId="0" applyNumberFormat="1" applyBorder="1"/>
    <xf numFmtId="0" fontId="0" fillId="0" borderId="5" xfId="0" applyBorder="1" applyAlignment="1"/>
    <xf numFmtId="0" fontId="0" fillId="0" borderId="5" xfId="0" applyBorder="1" applyAlignment="1"/>
    <xf numFmtId="0" fontId="0" fillId="0" borderId="14" xfId="0" applyBorder="1" applyAlignment="1"/>
    <xf numFmtId="167" fontId="0" fillId="0" borderId="15" xfId="0" applyNumberFormat="1" applyBorder="1"/>
    <xf numFmtId="167" fontId="0" fillId="0" borderId="16" xfId="0" applyNumberFormat="1" applyBorder="1"/>
    <xf numFmtId="167" fontId="0" fillId="0" borderId="17" xfId="0" applyNumberFormat="1" applyBorder="1"/>
    <xf numFmtId="0" fontId="7" fillId="2" borderId="19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>
      <alignment horizontal="center"/>
    </xf>
    <xf numFmtId="167" fontId="4" fillId="0" borderId="10" xfId="0" applyNumberFormat="1" applyFont="1" applyBorder="1"/>
    <xf numFmtId="1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/>
    <xf numFmtId="167" fontId="4" fillId="0" borderId="11" xfId="0" applyNumberFormat="1" applyFont="1" applyBorder="1"/>
    <xf numFmtId="0" fontId="4" fillId="0" borderId="12" xfId="0" applyFont="1" applyBorder="1" applyAlignment="1"/>
    <xf numFmtId="0" fontId="4" fillId="0" borderId="5" xfId="0" applyFont="1" applyBorder="1" applyAlignment="1">
      <alignment horizontal="center"/>
    </xf>
    <xf numFmtId="167" fontId="4" fillId="0" borderId="6" xfId="0" applyNumberFormat="1" applyFont="1" applyBorder="1"/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/>
    <xf numFmtId="167" fontId="4" fillId="0" borderId="7" xfId="0" applyNumberFormat="1" applyFont="1" applyBorder="1"/>
    <xf numFmtId="0" fontId="4" fillId="0" borderId="12" xfId="0" applyFont="1" applyBorder="1" applyAlignment="1"/>
    <xf numFmtId="0" fontId="4" fillId="0" borderId="5" xfId="0" applyFont="1" applyBorder="1" applyAlignment="1">
      <alignment horizontal="center"/>
    </xf>
    <xf numFmtId="167" fontId="4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4" fillId="0" borderId="5" xfId="0" applyFont="1" applyBorder="1" applyAlignment="1"/>
    <xf numFmtId="167" fontId="4" fillId="0" borderId="7" xfId="0" applyNumberFormat="1" applyFont="1" applyBorder="1"/>
    <xf numFmtId="0" fontId="4" fillId="0" borderId="5" xfId="0" applyFont="1" applyBorder="1" applyAlignment="1"/>
    <xf numFmtId="0" fontId="4" fillId="0" borderId="13" xfId="0" applyFont="1" applyBorder="1"/>
    <xf numFmtId="0" fontId="4" fillId="0" borderId="14" xfId="0" applyFont="1" applyBorder="1"/>
    <xf numFmtId="167" fontId="4" fillId="0" borderId="15" xfId="0" applyNumberFormat="1" applyFont="1" applyBorder="1"/>
    <xf numFmtId="0" fontId="0" fillId="0" borderId="16" xfId="0" applyBorder="1"/>
    <xf numFmtId="1" fontId="0" fillId="0" borderId="15" xfId="0" applyNumberFormat="1" applyBorder="1" applyAlignment="1">
      <alignment horizontal="center"/>
    </xf>
    <xf numFmtId="0" fontId="0" fillId="0" borderId="17" xfId="0" applyBorder="1"/>
    <xf numFmtId="0" fontId="4" fillId="0" borderId="8" xfId="0" applyFont="1" applyBorder="1"/>
    <xf numFmtId="0" fontId="4" fillId="0" borderId="9" xfId="0" applyFont="1" applyBorder="1"/>
    <xf numFmtId="0" fontId="5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indent="4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14" xfId="0" applyFont="1" applyBorder="1"/>
    <xf numFmtId="0" fontId="8" fillId="0" borderId="8" xfId="2" applyNumberFormat="1" applyFont="1" applyBorder="1"/>
    <xf numFmtId="0" fontId="7" fillId="0" borderId="13" xfId="2" applyNumberFormat="1" applyFont="1" applyBorder="1"/>
    <xf numFmtId="0" fontId="7" fillId="0" borderId="14" xfId="2" applyNumberFormat="1" applyFont="1" applyBorder="1" applyAlignment="1">
      <alignment horizontal="center"/>
    </xf>
    <xf numFmtId="167" fontId="7" fillId="0" borderId="15" xfId="2" applyNumberFormat="1" applyFont="1" applyBorder="1" applyAlignment="1">
      <alignment horizontal="center"/>
    </xf>
    <xf numFmtId="167" fontId="7" fillId="0" borderId="16" xfId="2" applyNumberFormat="1" applyFont="1" applyBorder="1" applyAlignment="1">
      <alignment horizontal="center"/>
    </xf>
    <xf numFmtId="167" fontId="7" fillId="0" borderId="17" xfId="2" applyNumberFormat="1" applyFont="1" applyBorder="1" applyAlignment="1">
      <alignment horizontal="center"/>
    </xf>
    <xf numFmtId="0" fontId="1" fillId="0" borderId="12" xfId="2" applyNumberFormat="1" applyFont="1" applyBorder="1" applyAlignment="1"/>
    <xf numFmtId="0" fontId="1" fillId="0" borderId="5" xfId="2" applyNumberFormat="1" applyFont="1" applyBorder="1" applyAlignment="1">
      <alignment horizontal="center"/>
    </xf>
    <xf numFmtId="169" fontId="1" fillId="0" borderId="0" xfId="2" applyNumberFormat="1" applyFont="1" applyBorder="1"/>
    <xf numFmtId="169" fontId="1" fillId="0" borderId="6" xfId="2" applyNumberFormat="1" applyFont="1" applyBorder="1"/>
    <xf numFmtId="1" fontId="1" fillId="0" borderId="0" xfId="2" applyNumberFormat="1" applyFont="1" applyBorder="1" applyAlignment="1">
      <alignment horizontal="center"/>
    </xf>
    <xf numFmtId="169" fontId="1" fillId="0" borderId="7" xfId="2" applyNumberFormat="1" applyFont="1" applyBorder="1"/>
    <xf numFmtId="0" fontId="1" fillId="0" borderId="12" xfId="2" applyNumberFormat="1" applyFont="1" applyBorder="1" applyAlignment="1"/>
    <xf numFmtId="0" fontId="1" fillId="0" borderId="5" xfId="2" applyNumberFormat="1" applyFont="1" applyBorder="1" applyAlignment="1">
      <alignment horizontal="center"/>
    </xf>
    <xf numFmtId="169" fontId="1" fillId="0" borderId="0" xfId="2" applyNumberFormat="1" applyFont="1" applyBorder="1"/>
    <xf numFmtId="0" fontId="1" fillId="0" borderId="13" xfId="2" applyNumberFormat="1" applyFont="1" applyBorder="1" applyAlignment="1"/>
    <xf numFmtId="0" fontId="1" fillId="0" borderId="14" xfId="2" applyNumberFormat="1" applyFont="1" applyBorder="1" applyAlignment="1">
      <alignment horizontal="center"/>
    </xf>
    <xf numFmtId="169" fontId="1" fillId="0" borderId="15" xfId="2" applyNumberFormat="1" applyFont="1" applyBorder="1"/>
    <xf numFmtId="169" fontId="1" fillId="0" borderId="16" xfId="2" applyNumberFormat="1" applyFont="1" applyBorder="1"/>
    <xf numFmtId="1" fontId="1" fillId="0" borderId="15" xfId="2" applyNumberFormat="1" applyFont="1" applyBorder="1" applyAlignment="1">
      <alignment horizontal="center"/>
    </xf>
    <xf numFmtId="169" fontId="1" fillId="0" borderId="15" xfId="2" applyNumberFormat="1" applyFont="1" applyBorder="1"/>
    <xf numFmtId="169" fontId="1" fillId="0" borderId="17" xfId="2" applyNumberFormat="1" applyFont="1" applyBorder="1"/>
    <xf numFmtId="169" fontId="0" fillId="0" borderId="2" xfId="1" applyNumberFormat="1" applyFont="1" applyBorder="1" applyAlignment="1" applyProtection="1"/>
    <xf numFmtId="169" fontId="0" fillId="0" borderId="10" xfId="1" applyNumberFormat="1" applyFont="1" applyBorder="1" applyAlignment="1" applyProtection="1"/>
    <xf numFmtId="169" fontId="0" fillId="0" borderId="11" xfId="1" applyNumberFormat="1" applyFont="1" applyBorder="1" applyAlignment="1" applyProtection="1"/>
    <xf numFmtId="0" fontId="1" fillId="2" borderId="0" xfId="2" applyNumberFormat="1" applyFont="1" applyFill="1" applyBorder="1"/>
    <xf numFmtId="167" fontId="1" fillId="2" borderId="0" xfId="2" applyNumberFormat="1" applyFont="1" applyFill="1" applyBorder="1"/>
    <xf numFmtId="167" fontId="1" fillId="0" borderId="0" xfId="2" applyNumberFormat="1" applyFont="1" applyBorder="1" applyAlignment="1" applyProtection="1"/>
    <xf numFmtId="0" fontId="1" fillId="0" borderId="8" xfId="2" applyNumberFormat="1" applyFont="1" applyBorder="1" applyAlignment="1"/>
    <xf numFmtId="0" fontId="1" fillId="0" borderId="9" xfId="2" applyNumberFormat="1" applyFont="1" applyBorder="1" applyAlignment="1">
      <alignment horizontal="left" indent="3"/>
    </xf>
    <xf numFmtId="167" fontId="1" fillId="0" borderId="2" xfId="2" applyNumberFormat="1" applyFont="1" applyBorder="1"/>
    <xf numFmtId="167" fontId="1" fillId="0" borderId="10" xfId="2" applyNumberFormat="1" applyFont="1" applyBorder="1"/>
    <xf numFmtId="1" fontId="1" fillId="0" borderId="2" xfId="2" applyNumberFormat="1" applyFont="1" applyBorder="1" applyAlignment="1">
      <alignment horizontal="center"/>
    </xf>
    <xf numFmtId="167" fontId="1" fillId="0" borderId="11" xfId="2" applyNumberFormat="1" applyFont="1" applyBorder="1"/>
    <xf numFmtId="0" fontId="1" fillId="0" borderId="5" xfId="2" applyNumberFormat="1" applyFont="1" applyBorder="1" applyAlignment="1">
      <alignment horizontal="left" indent="3"/>
    </xf>
    <xf numFmtId="167" fontId="1" fillId="0" borderId="0" xfId="2" applyNumberFormat="1" applyFont="1" applyBorder="1"/>
    <xf numFmtId="167" fontId="1" fillId="0" borderId="6" xfId="2" applyNumberFormat="1" applyFont="1" applyBorder="1"/>
    <xf numFmtId="167" fontId="1" fillId="0" borderId="7" xfId="2" applyNumberFormat="1" applyFont="1" applyBorder="1"/>
    <xf numFmtId="0" fontId="1" fillId="0" borderId="5" xfId="2" applyNumberFormat="1" applyFont="1" applyBorder="1" applyAlignment="1">
      <alignment horizontal="left" indent="3"/>
    </xf>
    <xf numFmtId="167" fontId="1" fillId="0" borderId="0" xfId="2" applyNumberFormat="1" applyFont="1" applyBorder="1"/>
    <xf numFmtId="0" fontId="1" fillId="0" borderId="5" xfId="2" applyNumberFormat="1" applyFont="1" applyBorder="1"/>
    <xf numFmtId="0" fontId="1" fillId="0" borderId="5" xfId="2" applyNumberFormat="1" applyFont="1" applyBorder="1" applyAlignment="1">
      <alignment horizontal="left"/>
    </xf>
    <xf numFmtId="169" fontId="1" fillId="0" borderId="6" xfId="2" applyNumberFormat="1" applyFont="1" applyBorder="1"/>
    <xf numFmtId="1" fontId="1" fillId="0" borderId="0" xfId="2" applyNumberFormat="1" applyFont="1" applyBorder="1" applyAlignment="1">
      <alignment horizontal="center"/>
    </xf>
    <xf numFmtId="169" fontId="1" fillId="0" borderId="16" xfId="2" applyNumberFormat="1" applyFont="1" applyBorder="1"/>
    <xf numFmtId="1" fontId="1" fillId="0" borderId="15" xfId="2" applyNumberFormat="1" applyFont="1" applyBorder="1" applyAlignment="1">
      <alignment horizontal="center"/>
    </xf>
    <xf numFmtId="170" fontId="10" fillId="0" borderId="0" xfId="1" applyNumberFormat="1"/>
    <xf numFmtId="4" fontId="1" fillId="0" borderId="0" xfId="2" applyNumberFormat="1" applyFont="1"/>
    <xf numFmtId="171" fontId="0" fillId="0" borderId="0" xfId="0" applyNumberFormat="1" applyFont="1"/>
    <xf numFmtId="167" fontId="4" fillId="0" borderId="0" xfId="2" applyNumberFormat="1" applyFont="1" applyFill="1"/>
    <xf numFmtId="170" fontId="10" fillId="0" borderId="0" xfId="1" applyNumberFormat="1" applyFill="1"/>
    <xf numFmtId="170" fontId="0" fillId="0" borderId="0" xfId="1" applyNumberFormat="1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5" fillId="0" borderId="3" xfId="1" applyFont="1" applyBorder="1" applyAlignment="1" applyProtection="1">
      <alignment horizontal="center"/>
    </xf>
    <xf numFmtId="166" fontId="5" fillId="0" borderId="4" xfId="1" applyFont="1" applyBorder="1" applyAlignment="1" applyProtection="1">
      <alignment horizontal="center"/>
    </xf>
    <xf numFmtId="166" fontId="5" fillId="0" borderId="11" xfId="1" applyFont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7" fillId="0" borderId="3" xfId="2" applyNumberFormat="1" applyFont="1" applyBorder="1" applyAlignment="1">
      <alignment horizontal="center"/>
    </xf>
    <xf numFmtId="167" fontId="7" fillId="0" borderId="4" xfId="2" applyNumberFormat="1" applyFont="1" applyBorder="1" applyAlignment="1">
      <alignment horizontal="center"/>
    </xf>
    <xf numFmtId="170" fontId="0" fillId="0" borderId="0" xfId="0" applyNumberFormat="1" applyFont="1"/>
  </cellXfs>
  <cellStyles count="3">
    <cellStyle name="Standaard" xfId="0" builtinId="0"/>
    <cellStyle name="TableStyleLight1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tabSelected="1" zoomScaleNormal="100" workbookViewId="0">
      <selection activeCell="G19" sqref="G19"/>
    </sheetView>
  </sheetViews>
  <sheetFormatPr defaultRowHeight="15" x14ac:dyDescent="0.25"/>
  <cols>
    <col min="1" max="1" width="32.28515625" style="1"/>
    <col min="2" max="4" width="11.5703125" style="1"/>
    <col min="5" max="5" width="31.5703125" style="1"/>
    <col min="6" max="1025" width="11.5703125" style="1"/>
  </cols>
  <sheetData>
    <row r="1" spans="1:9" x14ac:dyDescent="0.25">
      <c r="A1" s="214" t="s">
        <v>0</v>
      </c>
      <c r="B1" s="214"/>
      <c r="C1" s="214"/>
      <c r="D1" s="214"/>
      <c r="E1" s="214"/>
      <c r="F1" s="214"/>
      <c r="G1" s="214"/>
    </row>
    <row r="2" spans="1:9" x14ac:dyDescent="0.25">
      <c r="A2" s="214"/>
      <c r="B2" s="214"/>
      <c r="C2" s="214"/>
      <c r="D2" s="214"/>
      <c r="E2" s="214"/>
      <c r="F2" s="214"/>
      <c r="G2" s="214"/>
    </row>
    <row r="3" spans="1:9" x14ac:dyDescent="0.25">
      <c r="A3" s="214"/>
      <c r="B3" s="214"/>
      <c r="C3" s="214"/>
      <c r="D3" s="214"/>
      <c r="E3" s="214"/>
      <c r="F3" s="214"/>
      <c r="G3" s="214"/>
    </row>
    <row r="4" spans="1:9" x14ac:dyDescent="0.25">
      <c r="A4" s="2" t="s">
        <v>1</v>
      </c>
      <c r="B4" s="3" t="s">
        <v>2</v>
      </c>
      <c r="C4" s="3" t="s">
        <v>3</v>
      </c>
      <c r="D4" s="4"/>
      <c r="E4" s="2" t="s">
        <v>4</v>
      </c>
      <c r="F4" s="3" t="s">
        <v>2</v>
      </c>
      <c r="G4" s="3" t="s">
        <v>3</v>
      </c>
    </row>
    <row r="5" spans="1:9" x14ac:dyDescent="0.25">
      <c r="A5" s="5" t="s">
        <v>5</v>
      </c>
      <c r="B5" s="6">
        <v>3582.08</v>
      </c>
      <c r="C5" s="6">
        <v>4951.83</v>
      </c>
      <c r="E5" s="5" t="s">
        <v>6</v>
      </c>
      <c r="F5" s="6">
        <v>0</v>
      </c>
      <c r="G5" s="6">
        <v>0</v>
      </c>
    </row>
    <row r="6" spans="1:9" x14ac:dyDescent="0.25">
      <c r="A6" s="5" t="s">
        <v>7</v>
      </c>
      <c r="B6" s="6">
        <v>19361.53</v>
      </c>
      <c r="C6" s="6">
        <v>17250.830000000002</v>
      </c>
      <c r="E6" s="5" t="s">
        <v>8</v>
      </c>
      <c r="F6" s="6">
        <v>609.76</v>
      </c>
      <c r="G6" s="6">
        <v>545.35</v>
      </c>
    </row>
    <row r="7" spans="1:9" x14ac:dyDescent="0.25">
      <c r="A7" s="5" t="s">
        <v>9</v>
      </c>
      <c r="B7" s="6">
        <v>176.6</v>
      </c>
      <c r="C7" s="6">
        <v>176.6</v>
      </c>
      <c r="E7" s="5" t="s">
        <v>10</v>
      </c>
      <c r="F7" s="6">
        <v>714</v>
      </c>
      <c r="G7" s="7">
        <v>858</v>
      </c>
    </row>
    <row r="8" spans="1:9" x14ac:dyDescent="0.25">
      <c r="A8" s="5" t="s">
        <v>11</v>
      </c>
      <c r="B8" s="6">
        <v>1621.49</v>
      </c>
      <c r="C8" s="6">
        <v>1443.28</v>
      </c>
      <c r="E8" s="5" t="s">
        <v>12</v>
      </c>
      <c r="F8" s="6">
        <v>900</v>
      </c>
      <c r="G8" s="6">
        <v>0</v>
      </c>
    </row>
    <row r="9" spans="1:9" x14ac:dyDescent="0.25">
      <c r="A9" s="5" t="s">
        <v>13</v>
      </c>
      <c r="B9" s="6">
        <v>2037.23</v>
      </c>
      <c r="C9" s="7">
        <f>3500+250+500</f>
        <v>4250</v>
      </c>
      <c r="E9" s="5" t="s">
        <v>14</v>
      </c>
      <c r="F9" s="6">
        <v>620</v>
      </c>
      <c r="G9" s="6">
        <v>600</v>
      </c>
    </row>
    <row r="10" spans="1:9" x14ac:dyDescent="0.25">
      <c r="A10" s="5" t="s">
        <v>15</v>
      </c>
      <c r="B10" s="6">
        <v>1010.44</v>
      </c>
      <c r="C10" s="6">
        <v>450</v>
      </c>
      <c r="E10" s="5" t="s">
        <v>16</v>
      </c>
      <c r="F10" s="6">
        <v>8195</v>
      </c>
      <c r="G10" s="7">
        <v>9445</v>
      </c>
    </row>
    <row r="11" spans="1:9" x14ac:dyDescent="0.25">
      <c r="A11" s="8" t="s">
        <v>17</v>
      </c>
      <c r="B11" s="9">
        <f>SUM(B5:B10)</f>
        <v>27789.37</v>
      </c>
      <c r="C11" s="9">
        <f>SUM(C5:C10)</f>
        <v>28522.54</v>
      </c>
      <c r="E11" s="5" t="s">
        <v>18</v>
      </c>
      <c r="F11" s="6">
        <v>0</v>
      </c>
      <c r="G11" s="6">
        <v>0</v>
      </c>
    </row>
    <row r="12" spans="1:9" x14ac:dyDescent="0.25">
      <c r="A12" s="4"/>
      <c r="B12" s="10"/>
      <c r="C12" s="10"/>
      <c r="E12" s="5" t="s">
        <v>19</v>
      </c>
      <c r="F12" s="6">
        <v>0</v>
      </c>
      <c r="G12" s="7">
        <v>2520</v>
      </c>
    </row>
    <row r="13" spans="1:9" x14ac:dyDescent="0.25">
      <c r="A13" s="4"/>
      <c r="B13" s="10"/>
      <c r="C13" s="10"/>
      <c r="E13" s="5" t="s">
        <v>135</v>
      </c>
      <c r="F13" s="6">
        <v>300</v>
      </c>
      <c r="G13" s="6">
        <v>400</v>
      </c>
    </row>
    <row r="14" spans="1:9" x14ac:dyDescent="0.25">
      <c r="A14" s="4"/>
      <c r="B14" s="10"/>
      <c r="C14" s="10"/>
      <c r="E14" s="5" t="s">
        <v>20</v>
      </c>
      <c r="F14" s="6">
        <v>9826.3799999999992</v>
      </c>
      <c r="G14" s="6">
        <v>9000</v>
      </c>
      <c r="I14" s="210"/>
    </row>
    <row r="15" spans="1:9" x14ac:dyDescent="0.25">
      <c r="A15" s="4"/>
      <c r="B15" s="10"/>
      <c r="C15" s="10"/>
      <c r="E15" s="5" t="s">
        <v>21</v>
      </c>
      <c r="F15" s="6">
        <v>2577.04</v>
      </c>
      <c r="G15" s="6">
        <v>1452.63</v>
      </c>
    </row>
    <row r="16" spans="1:9" x14ac:dyDescent="0.25">
      <c r="A16" s="4"/>
      <c r="B16" s="10"/>
      <c r="C16" s="10"/>
      <c r="E16" s="5" t="s">
        <v>22</v>
      </c>
      <c r="F16" s="6">
        <v>0</v>
      </c>
      <c r="G16" s="6">
        <v>11.32</v>
      </c>
    </row>
    <row r="17" spans="1:9" x14ac:dyDescent="0.25">
      <c r="A17" s="4"/>
      <c r="B17" s="10"/>
      <c r="C17" s="10"/>
      <c r="E17" s="5" t="s">
        <v>23</v>
      </c>
      <c r="F17" s="6">
        <v>69.53</v>
      </c>
      <c r="G17" s="6">
        <v>0</v>
      </c>
    </row>
    <row r="18" spans="1:9" x14ac:dyDescent="0.25">
      <c r="A18" s="4"/>
      <c r="B18" s="10"/>
      <c r="C18" s="10"/>
      <c r="E18" s="5" t="s">
        <v>24</v>
      </c>
      <c r="F18" s="6">
        <v>2774.33</v>
      </c>
      <c r="G18" s="6">
        <v>3171.76</v>
      </c>
    </row>
    <row r="19" spans="1:9" x14ac:dyDescent="0.25">
      <c r="A19" s="4"/>
      <c r="B19" s="10"/>
      <c r="C19" s="10"/>
      <c r="E19" s="5" t="s">
        <v>25</v>
      </c>
      <c r="F19" s="6">
        <v>602.79</v>
      </c>
      <c r="G19" s="6">
        <v>737.56</v>
      </c>
    </row>
    <row r="20" spans="1:9" x14ac:dyDescent="0.25">
      <c r="A20" s="4"/>
      <c r="B20" s="10"/>
      <c r="C20" s="10"/>
      <c r="E20" s="5" t="s">
        <v>26</v>
      </c>
      <c r="F20" s="6">
        <v>0</v>
      </c>
      <c r="G20" s="6">
        <f>-218.99+87.28</f>
        <v>-131.71</v>
      </c>
    </row>
    <row r="21" spans="1:9" x14ac:dyDescent="0.25">
      <c r="A21" s="4"/>
      <c r="B21" s="10"/>
      <c r="C21" s="10"/>
      <c r="E21" s="5" t="s">
        <v>27</v>
      </c>
      <c r="F21" s="6">
        <v>422.09</v>
      </c>
      <c r="G21" s="6">
        <v>621.79</v>
      </c>
    </row>
    <row r="22" spans="1:9" x14ac:dyDescent="0.25">
      <c r="A22" s="4"/>
      <c r="B22" s="10"/>
      <c r="C22" s="10"/>
      <c r="E22" s="5" t="s">
        <v>28</v>
      </c>
      <c r="F22" s="6">
        <v>-27.09</v>
      </c>
      <c r="G22" s="6">
        <v>-23.6</v>
      </c>
    </row>
    <row r="23" spans="1:9" x14ac:dyDescent="0.25">
      <c r="A23" s="4"/>
      <c r="B23" s="10"/>
      <c r="C23" s="10"/>
      <c r="E23" s="5" t="s">
        <v>29</v>
      </c>
      <c r="F23" s="6">
        <v>205.54</v>
      </c>
      <c r="G23" s="6">
        <v>-685.56</v>
      </c>
      <c r="I23" s="210"/>
    </row>
    <row r="24" spans="1:9" x14ac:dyDescent="0.25">
      <c r="A24" s="4"/>
      <c r="B24" s="10"/>
      <c r="C24" s="10"/>
      <c r="E24" s="8" t="s">
        <v>17</v>
      </c>
      <c r="F24" s="9">
        <f>SUM(F5:F23)</f>
        <v>27789.370000000003</v>
      </c>
      <c r="G24" s="9">
        <f>SUM(G6:G23)</f>
        <v>28522.54</v>
      </c>
    </row>
    <row r="25" spans="1:9" x14ac:dyDescent="0.25">
      <c r="B25" s="10"/>
      <c r="C25" s="10"/>
      <c r="F25" s="10"/>
      <c r="G25" s="10"/>
    </row>
    <row r="26" spans="1:9" x14ac:dyDescent="0.25">
      <c r="B26" s="10"/>
      <c r="C26" s="10"/>
    </row>
    <row r="28" spans="1:9" x14ac:dyDescent="0.25">
      <c r="E28" s="1" t="s">
        <v>30</v>
      </c>
      <c r="F28" s="10">
        <f>SUM(F7:F12)</f>
        <v>10429</v>
      </c>
      <c r="G28" s="10">
        <f>SUM(G7:G12)</f>
        <v>13423</v>
      </c>
    </row>
    <row r="29" spans="1:9" x14ac:dyDescent="0.25">
      <c r="E29" s="1" t="s">
        <v>31</v>
      </c>
      <c r="F29" s="10">
        <v>6924.23</v>
      </c>
      <c r="G29" s="10">
        <v>5624.19</v>
      </c>
    </row>
    <row r="31" spans="1:9" x14ac:dyDescent="0.25">
      <c r="E31" s="1" t="s">
        <v>132</v>
      </c>
    </row>
    <row r="32" spans="1:9" x14ac:dyDescent="0.25">
      <c r="E32" s="1" t="s">
        <v>133</v>
      </c>
      <c r="F32" s="226">
        <f>Vereniging!C24+Vereniging!C35+Elerion!F28+Elerion!F54+Bron!F31+Wolfhagen!F44+Wolfhagen!F24+Horror!F22+Lamorak!F26+Lamorak!F52+Herberg!F47</f>
        <v>-2296.42</v>
      </c>
    </row>
    <row r="33" spans="5:6" x14ac:dyDescent="0.25">
      <c r="E33" s="1" t="s">
        <v>134</v>
      </c>
      <c r="F33" s="210">
        <f>SUM(G14:G23)-SUM(F14:F23)</f>
        <v>-2296.4199999999983</v>
      </c>
    </row>
    <row r="34" spans="5:6" x14ac:dyDescent="0.25">
      <c r="E34" s="210"/>
    </row>
    <row r="35" spans="5:6" x14ac:dyDescent="0.25">
      <c r="E35" s="210"/>
    </row>
    <row r="36" spans="5:6" x14ac:dyDescent="0.25">
      <c r="E36" s="210"/>
    </row>
  </sheetData>
  <mergeCells count="1">
    <mergeCell ref="A1:G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Roman,Standaard"&amp;12&amp;A</oddHeader>
    <oddFooter>&amp;C&amp;"Times New Roman,Standaard"&amp;12Page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B40" sqref="B40"/>
    </sheetView>
  </sheetViews>
  <sheetFormatPr defaultRowHeight="15" x14ac:dyDescent="0.25"/>
  <cols>
    <col min="1" max="1" width="8.7109375"/>
    <col min="2" max="2" width="47.42578125"/>
    <col min="3" max="3" width="11.42578125" style="11"/>
    <col min="4" max="4" width="11.28515625" style="11"/>
    <col min="5" max="5" width="10.28515625" style="11"/>
    <col min="6" max="6" width="9.5703125" style="11"/>
    <col min="7" max="7" width="11.42578125"/>
    <col min="8" max="9" width="10.42578125"/>
    <col min="10" max="10" width="14.42578125"/>
    <col min="11" max="1025" width="8.7109375"/>
  </cols>
  <sheetData>
    <row r="1" spans="1:6" ht="15" customHeight="1" x14ac:dyDescent="0.25">
      <c r="A1" s="214" t="s">
        <v>32</v>
      </c>
      <c r="B1" s="214"/>
      <c r="C1" s="214"/>
      <c r="D1" s="214"/>
    </row>
    <row r="2" spans="1:6" ht="15" customHeight="1" x14ac:dyDescent="0.25">
      <c r="A2" s="214"/>
      <c r="B2" s="214"/>
      <c r="C2" s="214"/>
      <c r="D2" s="214"/>
    </row>
    <row r="3" spans="1:6" ht="15" customHeight="1" x14ac:dyDescent="0.25">
      <c r="A3" t="s">
        <v>33</v>
      </c>
      <c r="B3" s="12" t="s">
        <v>34</v>
      </c>
      <c r="C3" s="13" t="s">
        <v>35</v>
      </c>
      <c r="D3" s="13" t="s">
        <v>36</v>
      </c>
      <c r="E3" s="14"/>
      <c r="F3" s="14"/>
    </row>
    <row r="4" spans="1:6" ht="15" customHeight="1" x14ac:dyDescent="0.25">
      <c r="B4" s="15" t="s">
        <v>37</v>
      </c>
      <c r="C4" s="16"/>
      <c r="D4" s="16"/>
      <c r="E4" s="14"/>
      <c r="F4" s="14"/>
    </row>
    <row r="5" spans="1:6" ht="15" customHeight="1" x14ac:dyDescent="0.25">
      <c r="A5">
        <v>8113</v>
      </c>
      <c r="B5" s="17" t="s">
        <v>38</v>
      </c>
      <c r="C5" s="17"/>
      <c r="D5" s="208">
        <v>2010</v>
      </c>
      <c r="E5" s="211"/>
      <c r="F5" s="17"/>
    </row>
    <row r="6" spans="1:6" ht="15" customHeight="1" x14ac:dyDescent="0.25">
      <c r="A6">
        <v>8300</v>
      </c>
      <c r="B6" s="17" t="s">
        <v>39</v>
      </c>
      <c r="C6" s="18"/>
      <c r="D6" s="208">
        <v>137.22</v>
      </c>
      <c r="E6" s="211"/>
      <c r="F6" s="17"/>
    </row>
    <row r="7" spans="1:6" ht="15" customHeight="1" x14ac:dyDescent="0.25">
      <c r="A7">
        <v>8910</v>
      </c>
      <c r="B7" s="17" t="s">
        <v>40</v>
      </c>
      <c r="C7" s="18"/>
      <c r="D7" s="208">
        <v>389.3</v>
      </c>
      <c r="E7" s="211"/>
      <c r="F7" s="17"/>
    </row>
    <row r="8" spans="1:6" ht="15" customHeight="1" x14ac:dyDescent="0.25">
      <c r="A8">
        <v>41011</v>
      </c>
      <c r="B8" s="17" t="s">
        <v>41</v>
      </c>
      <c r="C8" s="17">
        <v>100</v>
      </c>
      <c r="D8" s="208"/>
      <c r="E8" s="211"/>
      <c r="F8" s="14"/>
    </row>
    <row r="9" spans="1:6" ht="15" customHeight="1" x14ac:dyDescent="0.25">
      <c r="A9">
        <v>41020</v>
      </c>
      <c r="B9" s="17" t="s">
        <v>42</v>
      </c>
      <c r="C9" s="17">
        <v>64.44</v>
      </c>
      <c r="D9" s="208"/>
      <c r="E9" s="211"/>
      <c r="F9" s="14"/>
    </row>
    <row r="10" spans="1:6" ht="15" customHeight="1" x14ac:dyDescent="0.25">
      <c r="A10">
        <v>41035</v>
      </c>
      <c r="B10" s="17" t="s">
        <v>47</v>
      </c>
      <c r="C10" s="17">
        <v>2958.33</v>
      </c>
      <c r="D10" s="208">
        <v>2740.92</v>
      </c>
      <c r="E10" s="211"/>
      <c r="F10" s="14"/>
    </row>
    <row r="11" spans="1:6" ht="15" customHeight="1" x14ac:dyDescent="0.25">
      <c r="A11">
        <v>41036</v>
      </c>
      <c r="B11" s="17" t="s">
        <v>126</v>
      </c>
      <c r="C11" s="17">
        <v>874.59</v>
      </c>
      <c r="D11" s="208"/>
      <c r="E11" s="211"/>
      <c r="F11" s="14"/>
    </row>
    <row r="12" spans="1:6" ht="15" customHeight="1" x14ac:dyDescent="0.25">
      <c r="A12">
        <v>41037</v>
      </c>
      <c r="B12" s="17" t="s">
        <v>80</v>
      </c>
      <c r="C12" s="211">
        <v>198</v>
      </c>
      <c r="D12" s="212">
        <v>198</v>
      </c>
      <c r="E12" s="211"/>
      <c r="F12" s="14"/>
    </row>
    <row r="13" spans="1:6" ht="15" customHeight="1" x14ac:dyDescent="0.25">
      <c r="A13">
        <v>41039</v>
      </c>
      <c r="B13" s="17" t="s">
        <v>127</v>
      </c>
      <c r="C13" s="211">
        <v>900.25</v>
      </c>
      <c r="D13" s="213">
        <f>366</f>
        <v>366</v>
      </c>
      <c r="E13" s="211"/>
      <c r="F13" s="209"/>
    </row>
    <row r="14" spans="1:6" ht="15" customHeight="1" x14ac:dyDescent="0.25">
      <c r="A14">
        <v>41039</v>
      </c>
      <c r="B14" s="17" t="s">
        <v>128</v>
      </c>
      <c r="C14" s="211">
        <v>176</v>
      </c>
      <c r="D14" s="212">
        <v>274.14999999999998</v>
      </c>
      <c r="E14" s="211"/>
      <c r="F14" s="14"/>
    </row>
    <row r="15" spans="1:6" ht="15" customHeight="1" x14ac:dyDescent="0.25">
      <c r="A15">
        <v>41040</v>
      </c>
      <c r="B15" s="17" t="s">
        <v>44</v>
      </c>
      <c r="C15" s="17">
        <v>39.880000000000003</v>
      </c>
      <c r="D15" s="208"/>
      <c r="E15" s="211"/>
      <c r="F15" s="14"/>
    </row>
    <row r="16" spans="1:6" ht="15" customHeight="1" x14ac:dyDescent="0.25">
      <c r="A16">
        <v>41060</v>
      </c>
      <c r="B16" s="17" t="s">
        <v>43</v>
      </c>
      <c r="C16" s="17">
        <v>249.68</v>
      </c>
      <c r="D16" s="208"/>
      <c r="E16" s="211"/>
      <c r="F16" s="14"/>
    </row>
    <row r="17" spans="1:8" ht="15" customHeight="1" x14ac:dyDescent="0.25">
      <c r="A17">
        <v>41080</v>
      </c>
      <c r="B17" s="17" t="s">
        <v>45</v>
      </c>
      <c r="C17" s="17">
        <v>267.5</v>
      </c>
      <c r="D17" s="208"/>
      <c r="E17" s="211"/>
      <c r="F17" s="14"/>
    </row>
    <row r="18" spans="1:8" ht="15" customHeight="1" x14ac:dyDescent="0.25">
      <c r="A18">
        <v>41090</v>
      </c>
      <c r="B18" s="17" t="s">
        <v>129</v>
      </c>
      <c r="C18" s="17">
        <v>223.16</v>
      </c>
      <c r="D18" s="208">
        <v>274.14999999999998</v>
      </c>
      <c r="E18" s="211"/>
      <c r="F18" s="14"/>
    </row>
    <row r="19" spans="1:8" ht="15" customHeight="1" x14ac:dyDescent="0.25">
      <c r="A19">
        <v>41091</v>
      </c>
      <c r="B19" s="17" t="s">
        <v>46</v>
      </c>
      <c r="C19" s="17">
        <v>294.73</v>
      </c>
      <c r="D19" s="208"/>
      <c r="E19" s="211"/>
      <c r="F19" s="14"/>
    </row>
    <row r="20" spans="1:8" ht="15" customHeight="1" x14ac:dyDescent="0.25">
      <c r="A20">
        <v>41092</v>
      </c>
      <c r="B20" s="17" t="s">
        <v>130</v>
      </c>
      <c r="C20" s="17">
        <v>1500</v>
      </c>
      <c r="D20" s="208"/>
      <c r="E20" s="211"/>
      <c r="F20" s="14"/>
    </row>
    <row r="21" spans="1:8" ht="15" customHeight="1" x14ac:dyDescent="0.25">
      <c r="A21">
        <v>41100</v>
      </c>
      <c r="B21" s="17" t="s">
        <v>48</v>
      </c>
      <c r="C21" s="17">
        <v>330.19</v>
      </c>
      <c r="D21" s="208"/>
      <c r="E21" s="211"/>
      <c r="F21" s="14"/>
    </row>
    <row r="22" spans="1:8" ht="15" customHeight="1" x14ac:dyDescent="0.25">
      <c r="B22" s="17" t="s">
        <v>131</v>
      </c>
      <c r="C22" s="17"/>
      <c r="D22" s="208"/>
      <c r="E22" s="211"/>
      <c r="F22" s="14"/>
    </row>
    <row r="23" spans="1:8" ht="15" customHeight="1" x14ac:dyDescent="0.25">
      <c r="B23" s="17" t="s">
        <v>49</v>
      </c>
      <c r="C23" s="18">
        <f>SUM(C4:C21)</f>
        <v>8176.7500000000009</v>
      </c>
      <c r="D23" s="18">
        <f>SUM(D4:D21)</f>
        <v>6389.74</v>
      </c>
      <c r="E23" s="211"/>
      <c r="F23" s="18"/>
    </row>
    <row r="24" spans="1:8" ht="15" customHeight="1" x14ac:dyDescent="0.25">
      <c r="B24" s="17" t="s">
        <v>50</v>
      </c>
      <c r="C24" s="19">
        <f>D23-C23</f>
        <v>-1787.0100000000011</v>
      </c>
      <c r="D24" s="19"/>
      <c r="E24" s="211"/>
      <c r="F24" s="14"/>
    </row>
    <row r="25" spans="1:8" ht="15" customHeight="1" x14ac:dyDescent="0.25">
      <c r="B25" s="18" t="s">
        <v>51</v>
      </c>
      <c r="C25" s="20">
        <f>C23+C24</f>
        <v>6389.74</v>
      </c>
      <c r="D25" s="20">
        <f>D23+D24</f>
        <v>6389.74</v>
      </c>
      <c r="E25" s="14"/>
      <c r="F25" s="14"/>
    </row>
    <row r="26" spans="1:8" ht="15" customHeight="1" x14ac:dyDescent="0.25">
      <c r="B26" s="14"/>
      <c r="C26" s="17"/>
      <c r="D26" s="14"/>
    </row>
    <row r="27" spans="1:8" ht="15" customHeight="1" x14ac:dyDescent="0.25">
      <c r="B27" s="21"/>
      <c r="C27" s="21"/>
      <c r="D27" s="21"/>
    </row>
    <row r="28" spans="1:8" ht="15" customHeight="1" x14ac:dyDescent="0.25">
      <c r="B28" s="12" t="s">
        <v>34</v>
      </c>
      <c r="C28" s="13" t="s">
        <v>35</v>
      </c>
      <c r="D28" s="13" t="s">
        <v>36</v>
      </c>
    </row>
    <row r="29" spans="1:8" ht="15" customHeight="1" x14ac:dyDescent="0.25">
      <c r="B29" s="15" t="s">
        <v>52</v>
      </c>
      <c r="C29" s="22"/>
      <c r="D29" s="22"/>
    </row>
    <row r="30" spans="1:8" ht="15" customHeight="1" x14ac:dyDescent="0.25">
      <c r="B30" s="22" t="s">
        <v>53</v>
      </c>
      <c r="C30" s="23"/>
      <c r="D30" s="23">
        <v>278</v>
      </c>
      <c r="H30" s="24"/>
    </row>
    <row r="31" spans="1:8" ht="15" customHeight="1" x14ac:dyDescent="0.25">
      <c r="B31" s="22" t="s">
        <v>54</v>
      </c>
      <c r="C31" s="23">
        <v>60</v>
      </c>
      <c r="D31" s="23"/>
    </row>
    <row r="32" spans="1:8" ht="15" customHeight="1" x14ac:dyDescent="0.25">
      <c r="B32" s="22" t="s">
        <v>55</v>
      </c>
      <c r="C32" s="23">
        <v>34.51</v>
      </c>
      <c r="D32" s="23"/>
    </row>
    <row r="33" spans="2:4" ht="15" customHeight="1" x14ac:dyDescent="0.25">
      <c r="B33" s="22" t="s">
        <v>56</v>
      </c>
      <c r="C33" s="23">
        <v>180</v>
      </c>
      <c r="D33" s="23"/>
    </row>
    <row r="34" spans="2:4" ht="15" customHeight="1" x14ac:dyDescent="0.25">
      <c r="B34" s="17" t="s">
        <v>49</v>
      </c>
      <c r="C34" s="17">
        <f>SUM(C30:C33)</f>
        <v>274.51</v>
      </c>
      <c r="D34" s="17">
        <f>SUM(D30:D33)</f>
        <v>278</v>
      </c>
    </row>
    <row r="35" spans="2:4" ht="15" customHeight="1" x14ac:dyDescent="0.25">
      <c r="B35" s="17" t="s">
        <v>50</v>
      </c>
      <c r="C35" s="19">
        <f>D34-C34</f>
        <v>3.4900000000000091</v>
      </c>
      <c r="D35" s="19"/>
    </row>
    <row r="36" spans="2:4" ht="15" customHeight="1" x14ac:dyDescent="0.25">
      <c r="B36" s="22" t="s">
        <v>57</v>
      </c>
      <c r="C36" s="18">
        <v>620</v>
      </c>
      <c r="D36" s="18">
        <v>620</v>
      </c>
    </row>
    <row r="39" spans="2:4" ht="15" customHeight="1" x14ac:dyDescent="0.25">
      <c r="B39" t="s">
        <v>136</v>
      </c>
    </row>
    <row r="40" spans="2:4" ht="15" customHeight="1" x14ac:dyDescent="0.25">
      <c r="B40" t="s">
        <v>58</v>
      </c>
      <c r="C40">
        <v>826.38</v>
      </c>
    </row>
    <row r="41" spans="2:4" ht="15" customHeight="1" x14ac:dyDescent="0.25">
      <c r="B41" t="s">
        <v>59</v>
      </c>
      <c r="C41" s="1">
        <v>69.53</v>
      </c>
    </row>
    <row r="42" spans="2:4" ht="15" customHeight="1" x14ac:dyDescent="0.25">
      <c r="C42" s="11">
        <f>SUM(C40:C41)</f>
        <v>895.91</v>
      </c>
    </row>
  </sheetData>
  <mergeCells count="1">
    <mergeCell ref="A1:D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zoomScaleNormal="100" workbookViewId="0">
      <selection activeCell="C33" sqref="C33:D52"/>
    </sheetView>
  </sheetViews>
  <sheetFormatPr defaultRowHeight="15" x14ac:dyDescent="0.25"/>
  <cols>
    <col min="1" max="1" width="41.42578125"/>
    <col min="2" max="2" width="10.5703125"/>
    <col min="3" max="3" width="11.42578125"/>
    <col min="4" max="5" width="11.28515625"/>
    <col min="6" max="6" width="11.7109375"/>
    <col min="7" max="7" width="11.28515625"/>
    <col min="8" max="1025" width="8.7109375"/>
  </cols>
  <sheetData>
    <row r="1" spans="1:7" ht="15" customHeight="1" x14ac:dyDescent="0.25">
      <c r="A1" s="215" t="s">
        <v>60</v>
      </c>
      <c r="B1" s="215"/>
      <c r="C1" s="215"/>
      <c r="D1" s="215"/>
      <c r="E1" s="215"/>
      <c r="F1" s="215"/>
      <c r="G1" s="215"/>
    </row>
    <row r="2" spans="1:7" ht="15.75" customHeight="1" x14ac:dyDescent="0.25">
      <c r="A2" s="215"/>
      <c r="B2" s="215"/>
      <c r="C2" s="215"/>
      <c r="D2" s="215"/>
      <c r="E2" s="215"/>
      <c r="F2" s="215"/>
      <c r="G2" s="215"/>
    </row>
    <row r="3" spans="1:7" ht="15" customHeight="1" x14ac:dyDescent="0.25">
      <c r="A3" s="25" t="s">
        <v>61</v>
      </c>
      <c r="B3" s="216" t="s">
        <v>62</v>
      </c>
      <c r="C3" s="216"/>
      <c r="D3" s="216"/>
      <c r="E3" s="217" t="s">
        <v>63</v>
      </c>
      <c r="F3" s="217"/>
      <c r="G3" s="217"/>
    </row>
    <row r="4" spans="1:7" ht="15.75" customHeight="1" x14ac:dyDescent="0.25">
      <c r="A4" s="26" t="s">
        <v>34</v>
      </c>
      <c r="B4" s="27" t="s">
        <v>64</v>
      </c>
      <c r="C4" s="28" t="s">
        <v>35</v>
      </c>
      <c r="D4" s="29" t="s">
        <v>36</v>
      </c>
      <c r="E4" s="28" t="s">
        <v>64</v>
      </c>
      <c r="F4" s="28" t="s">
        <v>35</v>
      </c>
      <c r="G4" s="30" t="s">
        <v>36</v>
      </c>
    </row>
    <row r="5" spans="1:7" ht="15" customHeight="1" x14ac:dyDescent="0.25">
      <c r="A5" s="31" t="s">
        <v>65</v>
      </c>
      <c r="B5" s="32">
        <v>66</v>
      </c>
      <c r="C5" s="33"/>
      <c r="D5" s="34">
        <f>66*90</f>
        <v>5940</v>
      </c>
      <c r="E5" s="35">
        <v>70</v>
      </c>
      <c r="F5" s="33"/>
      <c r="G5" s="36">
        <v>6300</v>
      </c>
    </row>
    <row r="6" spans="1:7" ht="15" customHeight="1" x14ac:dyDescent="0.25">
      <c r="A6" s="37" t="s">
        <v>66</v>
      </c>
      <c r="B6" s="38">
        <v>43</v>
      </c>
      <c r="C6" s="11"/>
      <c r="D6" s="39">
        <f>43*55</f>
        <v>2365</v>
      </c>
      <c r="E6" s="40">
        <v>45</v>
      </c>
      <c r="F6" s="11"/>
      <c r="G6" s="41">
        <v>2475</v>
      </c>
    </row>
    <row r="7" spans="1:7" ht="15" customHeight="1" x14ac:dyDescent="0.25">
      <c r="A7" s="42" t="s">
        <v>67</v>
      </c>
      <c r="B7" s="43">
        <v>7</v>
      </c>
      <c r="C7" s="11"/>
      <c r="D7" s="39">
        <f>7*15</f>
        <v>105</v>
      </c>
      <c r="E7" s="40">
        <v>8</v>
      </c>
      <c r="F7" s="11"/>
      <c r="G7" s="41">
        <v>120</v>
      </c>
    </row>
    <row r="8" spans="1:7" ht="15" customHeight="1" x14ac:dyDescent="0.25">
      <c r="A8" s="42" t="s">
        <v>68</v>
      </c>
      <c r="B8" s="43">
        <v>6</v>
      </c>
      <c r="C8" s="11">
        <v>36</v>
      </c>
      <c r="D8" s="39">
        <v>0</v>
      </c>
      <c r="E8" s="40">
        <v>6</v>
      </c>
      <c r="F8" s="11">
        <v>36</v>
      </c>
      <c r="G8" s="41"/>
    </row>
    <row r="9" spans="1:7" ht="15" customHeight="1" x14ac:dyDescent="0.25">
      <c r="A9" s="42" t="s">
        <v>69</v>
      </c>
      <c r="B9" s="44"/>
      <c r="C9" s="11"/>
      <c r="D9" s="39"/>
      <c r="E9" s="45"/>
      <c r="F9" s="11"/>
      <c r="G9" s="41">
        <v>30</v>
      </c>
    </row>
    <row r="10" spans="1:7" ht="15" customHeight="1" x14ac:dyDescent="0.25">
      <c r="A10" s="42" t="s">
        <v>70</v>
      </c>
      <c r="B10" s="44"/>
      <c r="C10" s="11">
        <v>3200</v>
      </c>
      <c r="D10" s="39"/>
      <c r="E10" s="45"/>
      <c r="F10" s="11">
        <v>3379.1</v>
      </c>
      <c r="G10" s="41"/>
    </row>
    <row r="11" spans="1:7" ht="15" customHeight="1" x14ac:dyDescent="0.25">
      <c r="A11" s="37" t="s">
        <v>47</v>
      </c>
      <c r="B11" s="46"/>
      <c r="C11" s="11">
        <v>718.6</v>
      </c>
      <c r="D11" s="39"/>
      <c r="E11" s="45"/>
      <c r="F11" s="11">
        <v>718.6</v>
      </c>
      <c r="G11" s="41"/>
    </row>
    <row r="12" spans="1:7" ht="15" customHeight="1" x14ac:dyDescent="0.25">
      <c r="A12" s="42" t="s">
        <v>71</v>
      </c>
      <c r="B12" s="44"/>
      <c r="C12" s="11"/>
      <c r="D12" s="39">
        <v>400</v>
      </c>
      <c r="E12" s="45"/>
      <c r="F12" s="11"/>
      <c r="G12" s="41">
        <v>252.9</v>
      </c>
    </row>
    <row r="13" spans="1:7" ht="15" customHeight="1" x14ac:dyDescent="0.25">
      <c r="A13" s="42" t="s">
        <v>72</v>
      </c>
      <c r="B13" s="44"/>
      <c r="C13" s="11">
        <v>2074</v>
      </c>
      <c r="D13" s="39"/>
      <c r="E13" s="45"/>
      <c r="F13" s="11">
        <v>2225.23</v>
      </c>
      <c r="G13" s="41"/>
    </row>
    <row r="14" spans="1:7" ht="15" customHeight="1" x14ac:dyDescent="0.25">
      <c r="A14" s="42" t="s">
        <v>73</v>
      </c>
      <c r="B14" s="44"/>
      <c r="C14" s="11">
        <v>50</v>
      </c>
      <c r="D14" s="39"/>
      <c r="E14" s="45"/>
      <c r="F14" s="11">
        <v>141.75</v>
      </c>
      <c r="G14" s="41"/>
    </row>
    <row r="15" spans="1:7" ht="15" customHeight="1" x14ac:dyDescent="0.25">
      <c r="A15" s="37" t="s">
        <v>74</v>
      </c>
      <c r="B15" s="46"/>
      <c r="C15" s="11">
        <v>850</v>
      </c>
      <c r="D15" s="39"/>
      <c r="E15" s="45"/>
      <c r="F15" s="11">
        <v>718.5</v>
      </c>
      <c r="G15" s="41"/>
    </row>
    <row r="16" spans="1:7" ht="15" customHeight="1" x14ac:dyDescent="0.25">
      <c r="A16" s="42" t="s">
        <v>75</v>
      </c>
      <c r="B16" s="47"/>
      <c r="C16" s="11">
        <v>550</v>
      </c>
      <c r="D16" s="39"/>
      <c r="E16" s="45"/>
      <c r="F16" s="11">
        <v>518.5</v>
      </c>
      <c r="G16" s="41"/>
    </row>
    <row r="17" spans="1:7" ht="15" customHeight="1" x14ac:dyDescent="0.25">
      <c r="A17" s="42" t="s">
        <v>76</v>
      </c>
      <c r="B17" s="47"/>
      <c r="C17" s="11">
        <v>500</v>
      </c>
      <c r="D17" s="39"/>
      <c r="E17" s="45"/>
      <c r="F17" s="11">
        <v>206.92</v>
      </c>
      <c r="G17" s="41"/>
    </row>
    <row r="18" spans="1:7" ht="15" customHeight="1" x14ac:dyDescent="0.25">
      <c r="A18" s="42" t="s">
        <v>77</v>
      </c>
      <c r="B18" s="47"/>
      <c r="C18" s="11">
        <v>200</v>
      </c>
      <c r="D18" s="39"/>
      <c r="E18" s="45"/>
      <c r="F18" s="11">
        <v>75</v>
      </c>
      <c r="G18" s="41"/>
    </row>
    <row r="19" spans="1:7" ht="15" customHeight="1" x14ac:dyDescent="0.25">
      <c r="A19" s="37" t="s">
        <v>78</v>
      </c>
      <c r="B19" s="46"/>
      <c r="C19" s="11">
        <v>1948.8</v>
      </c>
      <c r="D19" s="39"/>
      <c r="E19" s="45"/>
      <c r="F19" s="11">
        <v>1495.08</v>
      </c>
      <c r="G19" s="41"/>
    </row>
    <row r="20" spans="1:7" ht="15" customHeight="1" x14ac:dyDescent="0.25">
      <c r="A20" s="37" t="s">
        <v>79</v>
      </c>
      <c r="B20" s="46"/>
      <c r="C20" s="11">
        <f>425-C23</f>
        <v>340.9</v>
      </c>
      <c r="D20" s="39"/>
      <c r="E20" s="45"/>
      <c r="F20" s="11">
        <v>241.06</v>
      </c>
      <c r="G20" s="41"/>
    </row>
    <row r="21" spans="1:7" ht="15" customHeight="1" x14ac:dyDescent="0.25">
      <c r="A21" s="37" t="s">
        <v>80</v>
      </c>
      <c r="B21" s="46"/>
      <c r="C21" s="11">
        <v>75</v>
      </c>
      <c r="D21" s="39"/>
      <c r="E21" s="45"/>
      <c r="F21" s="11">
        <v>70</v>
      </c>
      <c r="G21" s="41"/>
    </row>
    <row r="22" spans="1:7" ht="15" customHeight="1" x14ac:dyDescent="0.25">
      <c r="A22" s="37" t="s">
        <v>81</v>
      </c>
      <c r="B22" s="46"/>
      <c r="C22" s="11">
        <v>50</v>
      </c>
      <c r="D22" s="39"/>
      <c r="E22" s="45"/>
      <c r="F22" s="11">
        <v>121.31</v>
      </c>
      <c r="G22" s="41"/>
    </row>
    <row r="23" spans="1:7" ht="15" customHeight="1" x14ac:dyDescent="0.25">
      <c r="A23" s="37" t="s">
        <v>82</v>
      </c>
      <c r="B23" s="46"/>
      <c r="C23" s="11">
        <f>SUM(D5:D8)/100</f>
        <v>84.1</v>
      </c>
      <c r="D23" s="39"/>
      <c r="E23" s="45"/>
      <c r="F23" s="11">
        <v>89.09</v>
      </c>
      <c r="G23" s="41"/>
    </row>
    <row r="24" spans="1:7" ht="15" customHeight="1" x14ac:dyDescent="0.25">
      <c r="A24" s="37" t="s">
        <v>83</v>
      </c>
      <c r="B24" s="46"/>
      <c r="C24" s="11">
        <v>150</v>
      </c>
      <c r="D24" s="39"/>
      <c r="E24" s="45"/>
      <c r="F24" s="11">
        <v>0</v>
      </c>
      <c r="G24" s="41"/>
    </row>
    <row r="25" spans="1:7" ht="15" customHeight="1" x14ac:dyDescent="0.25">
      <c r="A25" s="37" t="s">
        <v>84</v>
      </c>
      <c r="B25" s="46"/>
      <c r="C25" s="11"/>
      <c r="D25" s="39"/>
      <c r="E25" s="45"/>
      <c r="F25" s="11"/>
      <c r="G25" s="41">
        <v>88</v>
      </c>
    </row>
    <row r="26" spans="1:7" ht="15.75" customHeight="1" x14ac:dyDescent="0.25">
      <c r="A26" s="48" t="s">
        <v>85</v>
      </c>
      <c r="B26" s="49"/>
      <c r="C26" s="50">
        <v>100</v>
      </c>
      <c r="D26" s="51"/>
      <c r="E26" s="50"/>
      <c r="F26" s="50">
        <v>72.34</v>
      </c>
      <c r="G26" s="52"/>
    </row>
    <row r="27" spans="1:7" ht="15" customHeight="1" x14ac:dyDescent="0.25">
      <c r="A27" s="53" t="s">
        <v>17</v>
      </c>
      <c r="B27" s="46"/>
      <c r="C27" s="11">
        <f>SUM(C5:C26)</f>
        <v>10927.4</v>
      </c>
      <c r="D27" s="39">
        <f>SUM(D5:D24)</f>
        <v>8810</v>
      </c>
      <c r="E27" s="11"/>
      <c r="F27" s="11">
        <f>SUM(F5:F26)</f>
        <v>10108.48</v>
      </c>
      <c r="G27" s="41">
        <f>SUM(G5:G25)</f>
        <v>9265.9</v>
      </c>
    </row>
    <row r="28" spans="1:7" ht="15.75" customHeight="1" x14ac:dyDescent="0.25">
      <c r="A28" s="54" t="s">
        <v>86</v>
      </c>
      <c r="B28" s="55"/>
      <c r="C28" s="56">
        <f>D27-C27</f>
        <v>-2117.3999999999996</v>
      </c>
      <c r="D28" s="57"/>
      <c r="E28" s="58"/>
      <c r="F28" s="56">
        <f>G27-F27</f>
        <v>-842.57999999999993</v>
      </c>
      <c r="G28" s="59"/>
    </row>
    <row r="29" spans="1:7" ht="15.75" customHeight="1" x14ac:dyDescent="0.25">
      <c r="A29" s="60" t="s">
        <v>87</v>
      </c>
      <c r="B29" s="61"/>
      <c r="C29" s="62">
        <f>SUM(C27:C28)</f>
        <v>8810</v>
      </c>
      <c r="D29" s="63">
        <f>SUM(D27:D28)</f>
        <v>8810</v>
      </c>
      <c r="E29" s="62"/>
      <c r="F29" s="62">
        <f>SUM(F27:F28)</f>
        <v>9265.9</v>
      </c>
      <c r="G29" s="64">
        <f>SUM(G27:G28)</f>
        <v>9265.9</v>
      </c>
    </row>
    <row r="30" spans="1:7" ht="15.75" customHeight="1" x14ac:dyDescent="0.25">
      <c r="C30" s="11"/>
      <c r="D30" s="11"/>
      <c r="E30" s="11"/>
      <c r="F30" s="11"/>
      <c r="G30" s="11"/>
    </row>
    <row r="31" spans="1:7" ht="15" customHeight="1" x14ac:dyDescent="0.25">
      <c r="A31" s="65" t="s">
        <v>88</v>
      </c>
      <c r="B31" s="216" t="s">
        <v>62</v>
      </c>
      <c r="C31" s="216"/>
      <c r="D31" s="216"/>
      <c r="E31" s="218" t="s">
        <v>63</v>
      </c>
      <c r="F31" s="218"/>
      <c r="G31" s="218"/>
    </row>
    <row r="32" spans="1:7" ht="15.75" customHeight="1" x14ac:dyDescent="0.25">
      <c r="A32" s="66" t="s">
        <v>34</v>
      </c>
      <c r="B32" s="67" t="s">
        <v>64</v>
      </c>
      <c r="C32" s="68" t="s">
        <v>35</v>
      </c>
      <c r="D32" s="69" t="s">
        <v>36</v>
      </c>
      <c r="E32" s="68" t="s">
        <v>64</v>
      </c>
      <c r="F32" s="68" t="s">
        <v>35</v>
      </c>
      <c r="G32" s="70" t="s">
        <v>36</v>
      </c>
    </row>
    <row r="33" spans="1:7" ht="15" customHeight="1" x14ac:dyDescent="0.25">
      <c r="A33" s="71" t="s">
        <v>65</v>
      </c>
      <c r="B33" s="32">
        <v>66</v>
      </c>
      <c r="C33" s="33"/>
      <c r="D33" s="34">
        <f>66*90</f>
        <v>5940</v>
      </c>
      <c r="E33" s="35">
        <v>71</v>
      </c>
      <c r="F33" s="33"/>
      <c r="G33" s="36">
        <f>71*90</f>
        <v>6390</v>
      </c>
    </row>
    <row r="34" spans="1:7" ht="15" customHeight="1" x14ac:dyDescent="0.25">
      <c r="A34" s="72" t="s">
        <v>66</v>
      </c>
      <c r="B34" s="38">
        <v>43</v>
      </c>
      <c r="C34" s="11"/>
      <c r="D34" s="39">
        <f>43*55</f>
        <v>2365</v>
      </c>
      <c r="E34" s="40">
        <v>48</v>
      </c>
      <c r="F34" s="11"/>
      <c r="G34" s="41">
        <f>48*55</f>
        <v>2640</v>
      </c>
    </row>
    <row r="35" spans="1:7" ht="15" customHeight="1" x14ac:dyDescent="0.25">
      <c r="A35" s="73" t="s">
        <v>67</v>
      </c>
      <c r="B35" s="43">
        <v>7</v>
      </c>
      <c r="C35" s="11"/>
      <c r="D35" s="39">
        <f>7*15</f>
        <v>105</v>
      </c>
      <c r="E35" s="40">
        <v>7</v>
      </c>
      <c r="F35" s="11"/>
      <c r="G35" s="41">
        <f>7*15</f>
        <v>105</v>
      </c>
    </row>
    <row r="36" spans="1:7" ht="15" customHeight="1" x14ac:dyDescent="0.25">
      <c r="A36" s="73" t="s">
        <v>68</v>
      </c>
      <c r="B36" s="43">
        <v>6</v>
      </c>
      <c r="C36" s="11">
        <v>0</v>
      </c>
      <c r="D36" s="39">
        <v>0</v>
      </c>
      <c r="E36" s="40">
        <v>6</v>
      </c>
      <c r="F36" s="11">
        <v>30</v>
      </c>
      <c r="G36" s="41"/>
    </row>
    <row r="37" spans="1:7" ht="15" customHeight="1" x14ac:dyDescent="0.25">
      <c r="A37" s="73" t="s">
        <v>70</v>
      </c>
      <c r="B37" s="44"/>
      <c r="C37" s="11">
        <v>2700</v>
      </c>
      <c r="D37" s="39"/>
      <c r="E37" s="40"/>
      <c r="F37" s="11">
        <v>2688.8</v>
      </c>
      <c r="G37" s="41"/>
    </row>
    <row r="38" spans="1:7" ht="15" customHeight="1" x14ac:dyDescent="0.25">
      <c r="A38" s="72" t="s">
        <v>47</v>
      </c>
      <c r="B38" s="46"/>
      <c r="C38" s="11">
        <v>718.6</v>
      </c>
      <c r="D38" s="39"/>
      <c r="E38" s="40"/>
      <c r="F38" s="11">
        <v>718.6</v>
      </c>
      <c r="G38" s="41"/>
    </row>
    <row r="39" spans="1:7" ht="15" customHeight="1" x14ac:dyDescent="0.25">
      <c r="A39" s="73" t="s">
        <v>71</v>
      </c>
      <c r="B39" s="44"/>
      <c r="C39" s="11"/>
      <c r="D39" s="39">
        <v>400</v>
      </c>
      <c r="E39" s="40"/>
      <c r="F39" s="11"/>
      <c r="G39" s="41">
        <v>438.21</v>
      </c>
    </row>
    <row r="40" spans="1:7" ht="15" customHeight="1" x14ac:dyDescent="0.25">
      <c r="A40" s="73" t="s">
        <v>72</v>
      </c>
      <c r="B40" s="44"/>
      <c r="C40" s="11">
        <v>2074</v>
      </c>
      <c r="D40" s="39"/>
      <c r="E40" s="40"/>
      <c r="F40" s="11">
        <v>2161.67</v>
      </c>
      <c r="G40" s="41"/>
    </row>
    <row r="41" spans="1:7" ht="15" customHeight="1" x14ac:dyDescent="0.25">
      <c r="A41" s="73" t="s">
        <v>73</v>
      </c>
      <c r="B41" s="44"/>
      <c r="C41" s="11">
        <v>50</v>
      </c>
      <c r="D41" s="39"/>
      <c r="E41" s="40"/>
      <c r="F41" s="11">
        <v>40.770000000000003</v>
      </c>
      <c r="G41" s="41"/>
    </row>
    <row r="42" spans="1:7" ht="15" customHeight="1" x14ac:dyDescent="0.25">
      <c r="A42" s="72" t="s">
        <v>74</v>
      </c>
      <c r="B42" s="46"/>
      <c r="C42" s="11">
        <v>850</v>
      </c>
      <c r="D42" s="39"/>
      <c r="E42" s="40"/>
      <c r="F42" s="11">
        <v>781</v>
      </c>
      <c r="G42" s="41"/>
    </row>
    <row r="43" spans="1:7" ht="15" customHeight="1" x14ac:dyDescent="0.25">
      <c r="A43" s="73" t="s">
        <v>75</v>
      </c>
      <c r="B43" s="47"/>
      <c r="C43" s="11">
        <v>550</v>
      </c>
      <c r="D43" s="39"/>
      <c r="E43" s="40"/>
      <c r="F43" s="11">
        <v>462</v>
      </c>
      <c r="G43" s="41"/>
    </row>
    <row r="44" spans="1:7" ht="15" customHeight="1" x14ac:dyDescent="0.25">
      <c r="A44" s="73" t="s">
        <v>76</v>
      </c>
      <c r="B44" s="47"/>
      <c r="C44" s="11">
        <v>300</v>
      </c>
      <c r="D44" s="39"/>
      <c r="E44" s="40"/>
      <c r="F44" s="11">
        <v>254.82</v>
      </c>
      <c r="G44" s="41"/>
    </row>
    <row r="45" spans="1:7" ht="15" customHeight="1" x14ac:dyDescent="0.25">
      <c r="A45" s="73" t="s">
        <v>77</v>
      </c>
      <c r="B45" s="47"/>
      <c r="C45" s="11">
        <v>50</v>
      </c>
      <c r="D45" s="39"/>
      <c r="E45" s="40"/>
      <c r="F45" s="11">
        <v>81</v>
      </c>
      <c r="G45" s="41"/>
    </row>
    <row r="46" spans="1:7" ht="15" customHeight="1" x14ac:dyDescent="0.25">
      <c r="A46" s="72" t="s">
        <v>78</v>
      </c>
      <c r="B46" s="46"/>
      <c r="C46" s="11">
        <v>450</v>
      </c>
      <c r="D46" s="39"/>
      <c r="E46" s="40"/>
      <c r="F46" s="11">
        <v>2110.4499999999998</v>
      </c>
      <c r="G46" s="41"/>
    </row>
    <row r="47" spans="1:7" ht="15" customHeight="1" x14ac:dyDescent="0.25">
      <c r="A47" s="72" t="s">
        <v>79</v>
      </c>
      <c r="B47" s="46"/>
      <c r="C47" s="11">
        <f>400-C48-C49-C50</f>
        <v>190.9</v>
      </c>
      <c r="D47" s="39"/>
      <c r="E47" s="40"/>
      <c r="F47" s="11">
        <v>217.06</v>
      </c>
      <c r="G47" s="41"/>
    </row>
    <row r="48" spans="1:7" ht="15" customHeight="1" x14ac:dyDescent="0.25">
      <c r="A48" s="72" t="s">
        <v>80</v>
      </c>
      <c r="B48" s="46"/>
      <c r="C48" s="11">
        <v>75</v>
      </c>
      <c r="D48" s="39"/>
      <c r="E48" s="40"/>
      <c r="F48" s="11">
        <v>94.55</v>
      </c>
      <c r="G48" s="41"/>
    </row>
    <row r="49" spans="1:7" ht="15" customHeight="1" x14ac:dyDescent="0.25">
      <c r="A49" s="72" t="s">
        <v>81</v>
      </c>
      <c r="B49" s="46"/>
      <c r="C49" s="11">
        <v>50</v>
      </c>
      <c r="D49" s="39"/>
      <c r="E49" s="40"/>
      <c r="F49" s="11">
        <v>84.81</v>
      </c>
      <c r="G49" s="41"/>
    </row>
    <row r="50" spans="1:7" ht="15" customHeight="1" x14ac:dyDescent="0.25">
      <c r="A50" s="72" t="s">
        <v>82</v>
      </c>
      <c r="B50" s="46"/>
      <c r="C50" s="11">
        <f>SUM(D33:D36)/100</f>
        <v>84.1</v>
      </c>
      <c r="D50" s="39"/>
      <c r="E50" s="40"/>
      <c r="F50" s="11">
        <v>89.41</v>
      </c>
      <c r="G50" s="41"/>
    </row>
    <row r="51" spans="1:7" ht="15" customHeight="1" x14ac:dyDescent="0.25">
      <c r="A51" s="72" t="s">
        <v>83</v>
      </c>
      <c r="B51" s="46"/>
      <c r="C51" s="11">
        <v>150</v>
      </c>
      <c r="D51" s="39"/>
      <c r="E51" s="40"/>
      <c r="F51" s="11">
        <v>0</v>
      </c>
      <c r="G51" s="41"/>
    </row>
    <row r="52" spans="1:7" ht="15.75" customHeight="1" x14ac:dyDescent="0.25">
      <c r="A52" s="74" t="s">
        <v>85</v>
      </c>
      <c r="B52" s="49"/>
      <c r="C52" s="50">
        <v>100</v>
      </c>
      <c r="D52" s="51"/>
      <c r="E52" s="75"/>
      <c r="F52" s="50">
        <v>40.1</v>
      </c>
      <c r="G52" s="52"/>
    </row>
    <row r="53" spans="1:7" ht="15" customHeight="1" x14ac:dyDescent="0.25">
      <c r="A53" s="76" t="s">
        <v>17</v>
      </c>
      <c r="B53" s="46"/>
      <c r="C53" s="11">
        <f>SUM(C33:C52)</f>
        <v>8392.6</v>
      </c>
      <c r="D53" s="39">
        <f>SUM(D33:D52)</f>
        <v>8810</v>
      </c>
      <c r="E53" s="11"/>
      <c r="F53" s="11">
        <f>SUM(F33:F52)</f>
        <v>9855.0399999999991</v>
      </c>
      <c r="G53" s="41">
        <f>SUM(G33:G52)</f>
        <v>9573.2099999999991</v>
      </c>
    </row>
    <row r="54" spans="1:7" ht="15.75" customHeight="1" x14ac:dyDescent="0.25">
      <c r="A54" s="77" t="s">
        <v>86</v>
      </c>
      <c r="B54" s="55"/>
      <c r="C54" s="78">
        <f>D53-C53</f>
        <v>417.39999999999964</v>
      </c>
      <c r="D54" s="57"/>
      <c r="E54" s="58"/>
      <c r="F54" s="56">
        <f>G53-F53</f>
        <v>-281.82999999999993</v>
      </c>
      <c r="G54" s="59"/>
    </row>
    <row r="55" spans="1:7" ht="15.75" customHeight="1" x14ac:dyDescent="0.25">
      <c r="A55" s="60" t="s">
        <v>87</v>
      </c>
      <c r="B55" s="61"/>
      <c r="C55" s="62">
        <f>SUM(C53:C54)</f>
        <v>8810</v>
      </c>
      <c r="D55" s="63">
        <f>SUM(D53:D54)</f>
        <v>8810</v>
      </c>
      <c r="E55" s="62"/>
      <c r="F55" s="62">
        <f>SUM(F53:F54)</f>
        <v>9573.2099999999991</v>
      </c>
      <c r="G55" s="64">
        <f>SUM(G53:G54)</f>
        <v>9573.2099999999991</v>
      </c>
    </row>
    <row r="56" spans="1:7" ht="15" customHeight="1" x14ac:dyDescent="0.25">
      <c r="A56" s="79" t="s">
        <v>89</v>
      </c>
      <c r="B56" s="80"/>
      <c r="C56" s="81">
        <f>C53+C27</f>
        <v>19320</v>
      </c>
      <c r="D56" s="82">
        <f>D53+D27</f>
        <v>17620</v>
      </c>
      <c r="E56" s="81"/>
      <c r="F56" s="81">
        <f>F53+F27</f>
        <v>19963.519999999997</v>
      </c>
      <c r="G56" s="83">
        <f>G53+G27</f>
        <v>18839.11</v>
      </c>
    </row>
    <row r="57" spans="1:7" ht="15.75" customHeight="1" x14ac:dyDescent="0.25">
      <c r="A57" s="84" t="s">
        <v>86</v>
      </c>
      <c r="B57" s="85"/>
      <c r="C57" s="86">
        <f>D56-C56</f>
        <v>-1700</v>
      </c>
      <c r="D57" s="87"/>
      <c r="E57" s="88"/>
      <c r="F57" s="86">
        <f>G56-F56</f>
        <v>-1124.4099999999962</v>
      </c>
      <c r="G57" s="89"/>
    </row>
    <row r="58" spans="1:7" ht="15.75" customHeight="1" x14ac:dyDescent="0.25">
      <c r="A58" s="90" t="s">
        <v>87</v>
      </c>
      <c r="B58" s="85"/>
      <c r="C58" s="88">
        <f>SUM(C56:C57)</f>
        <v>17620</v>
      </c>
      <c r="D58" s="87">
        <f>SUM(D56:D57)</f>
        <v>17620</v>
      </c>
      <c r="E58" s="88"/>
      <c r="F58" s="88">
        <f>SUM(F56:F57)</f>
        <v>18839.11</v>
      </c>
      <c r="G58" s="89">
        <f>SUM(G56:G57)</f>
        <v>18839.11</v>
      </c>
    </row>
  </sheetData>
  <mergeCells count="5">
    <mergeCell ref="A1:G2"/>
    <mergeCell ref="B3:D3"/>
    <mergeCell ref="E3:G3"/>
    <mergeCell ref="B31:D31"/>
    <mergeCell ref="E31:G31"/>
  </mergeCells>
  <pageMargins left="0.7" right="0.7" top="0.75" bottom="0.75" header="0.51180555555555496" footer="0.51180555555555496"/>
  <pageSetup paperSize="9" scale="80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zoomScaleNormal="100" workbookViewId="0">
      <selection activeCell="C5" sqref="C5:D29"/>
    </sheetView>
  </sheetViews>
  <sheetFormatPr defaultRowHeight="15" x14ac:dyDescent="0.25"/>
  <cols>
    <col min="1" max="1" width="41.42578125"/>
    <col min="2" max="2" width="6.42578125"/>
    <col min="3" max="3" width="11"/>
    <col min="4" max="4" width="10.28515625"/>
    <col min="5" max="5" width="6.42578125"/>
    <col min="6" max="6" width="11"/>
    <col min="7" max="7" width="10.28515625"/>
    <col min="8" max="1025" width="8.7109375"/>
  </cols>
  <sheetData>
    <row r="1" spans="1:7" ht="15" customHeight="1" x14ac:dyDescent="0.25">
      <c r="A1" s="215" t="s">
        <v>90</v>
      </c>
      <c r="B1" s="215"/>
      <c r="C1" s="215"/>
      <c r="D1" s="215"/>
      <c r="E1" s="215"/>
      <c r="F1" s="215"/>
      <c r="G1" s="215"/>
    </row>
    <row r="2" spans="1:7" ht="15.75" customHeight="1" x14ac:dyDescent="0.25">
      <c r="A2" s="215"/>
      <c r="B2" s="215"/>
      <c r="C2" s="215"/>
      <c r="D2" s="215"/>
      <c r="E2" s="215"/>
      <c r="F2" s="215"/>
      <c r="G2" s="215"/>
    </row>
    <row r="3" spans="1:7" ht="15" customHeight="1" x14ac:dyDescent="0.25">
      <c r="A3" s="65" t="s">
        <v>91</v>
      </c>
      <c r="B3" s="219" t="s">
        <v>62</v>
      </c>
      <c r="C3" s="219"/>
      <c r="D3" s="219"/>
      <c r="E3" s="220" t="s">
        <v>63</v>
      </c>
      <c r="F3" s="220"/>
      <c r="G3" s="220"/>
    </row>
    <row r="4" spans="1:7" ht="15.75" customHeight="1" x14ac:dyDescent="0.25">
      <c r="A4" s="66" t="s">
        <v>34</v>
      </c>
      <c r="B4" s="67" t="s">
        <v>64</v>
      </c>
      <c r="C4" s="91" t="s">
        <v>35</v>
      </c>
      <c r="D4" s="92" t="s">
        <v>36</v>
      </c>
      <c r="E4" s="91" t="s">
        <v>64</v>
      </c>
      <c r="F4" s="91" t="s">
        <v>35</v>
      </c>
      <c r="G4" s="93" t="s">
        <v>36</v>
      </c>
    </row>
    <row r="5" spans="1:7" ht="15" customHeight="1" x14ac:dyDescent="0.25">
      <c r="A5" s="72" t="s">
        <v>65</v>
      </c>
      <c r="B5" s="38">
        <v>40</v>
      </c>
      <c r="C5" s="94"/>
      <c r="D5" s="95">
        <v>2720</v>
      </c>
      <c r="E5" s="96">
        <v>45</v>
      </c>
      <c r="F5" s="97"/>
      <c r="G5" s="98">
        <v>3060</v>
      </c>
    </row>
    <row r="6" spans="1:7" ht="15" customHeight="1" x14ac:dyDescent="0.25">
      <c r="A6" s="72" t="s">
        <v>66</v>
      </c>
      <c r="B6" s="38">
        <v>45</v>
      </c>
      <c r="C6" s="94"/>
      <c r="D6" s="95">
        <v>2475</v>
      </c>
      <c r="E6" s="96">
        <v>47</v>
      </c>
      <c r="F6" s="97"/>
      <c r="G6" s="98">
        <v>2585</v>
      </c>
    </row>
    <row r="7" spans="1:7" ht="15" customHeight="1" x14ac:dyDescent="0.25">
      <c r="A7" s="73" t="s">
        <v>67</v>
      </c>
      <c r="B7" s="43">
        <v>6</v>
      </c>
      <c r="C7" s="94"/>
      <c r="D7" s="95">
        <v>120</v>
      </c>
      <c r="E7" s="96">
        <v>5</v>
      </c>
      <c r="F7" s="97"/>
      <c r="G7" s="98">
        <v>100</v>
      </c>
    </row>
    <row r="8" spans="1:7" ht="15" customHeight="1" x14ac:dyDescent="0.25">
      <c r="A8" s="73" t="s">
        <v>68</v>
      </c>
      <c r="B8" s="43"/>
      <c r="C8" s="94">
        <v>24</v>
      </c>
      <c r="D8" s="95"/>
      <c r="E8" s="99"/>
      <c r="F8" s="100">
        <v>6</v>
      </c>
      <c r="G8" s="101"/>
    </row>
    <row r="9" spans="1:7" ht="15" customHeight="1" x14ac:dyDescent="0.25">
      <c r="A9" s="73" t="s">
        <v>70</v>
      </c>
      <c r="B9" s="44"/>
      <c r="C9" s="94">
        <v>1720</v>
      </c>
      <c r="D9" s="95"/>
      <c r="E9" s="99"/>
      <c r="F9" s="100">
        <v>1800</v>
      </c>
      <c r="G9" s="101"/>
    </row>
    <row r="10" spans="1:7" ht="15" customHeight="1" x14ac:dyDescent="0.25">
      <c r="A10" s="72" t="s">
        <v>47</v>
      </c>
      <c r="B10" s="46"/>
      <c r="C10" s="94">
        <v>522.6</v>
      </c>
      <c r="D10" s="102"/>
      <c r="E10" s="103"/>
      <c r="F10" s="100">
        <f>C10</f>
        <v>522.6</v>
      </c>
      <c r="G10" s="101"/>
    </row>
    <row r="11" spans="1:7" ht="15" customHeight="1" x14ac:dyDescent="0.25">
      <c r="A11" s="73" t="s">
        <v>92</v>
      </c>
      <c r="B11" s="47"/>
      <c r="C11" s="94">
        <v>1372</v>
      </c>
      <c r="D11" s="95"/>
      <c r="E11" s="99"/>
      <c r="F11" s="100">
        <v>1255.47</v>
      </c>
      <c r="G11" s="101"/>
    </row>
    <row r="12" spans="1:7" ht="15" customHeight="1" x14ac:dyDescent="0.25">
      <c r="A12" s="73" t="s">
        <v>93</v>
      </c>
      <c r="B12" s="44"/>
      <c r="C12" s="104" t="s">
        <v>94</v>
      </c>
      <c r="D12" s="95">
        <v>25</v>
      </c>
      <c r="E12" s="99"/>
      <c r="F12" s="100"/>
      <c r="G12" s="101">
        <v>51.42</v>
      </c>
    </row>
    <row r="13" spans="1:7" ht="15" customHeight="1" x14ac:dyDescent="0.25">
      <c r="A13" s="73" t="s">
        <v>95</v>
      </c>
      <c r="B13" s="44"/>
      <c r="C13" s="94">
        <v>264.60000000000002</v>
      </c>
      <c r="D13" s="95"/>
      <c r="E13" s="99"/>
      <c r="F13" s="100">
        <v>224.02</v>
      </c>
      <c r="G13" s="101"/>
    </row>
    <row r="14" spans="1:7" ht="15" customHeight="1" x14ac:dyDescent="0.25">
      <c r="A14" s="72" t="s">
        <v>74</v>
      </c>
      <c r="B14" s="46"/>
      <c r="C14" s="94">
        <v>400</v>
      </c>
      <c r="D14" s="102"/>
      <c r="E14" s="103"/>
      <c r="F14" s="100">
        <v>304.12</v>
      </c>
      <c r="G14" s="101"/>
    </row>
    <row r="15" spans="1:7" ht="15" customHeight="1" x14ac:dyDescent="0.25">
      <c r="A15" s="73" t="s">
        <v>96</v>
      </c>
      <c r="B15" s="44"/>
      <c r="C15" s="104">
        <v>80</v>
      </c>
      <c r="D15" s="95"/>
      <c r="E15" s="99"/>
      <c r="F15" s="100">
        <v>151.01</v>
      </c>
      <c r="G15" s="101"/>
    </row>
    <row r="16" spans="1:7" ht="15" customHeight="1" x14ac:dyDescent="0.25">
      <c r="A16" s="73" t="s">
        <v>97</v>
      </c>
      <c r="B16" s="44"/>
      <c r="C16" s="94">
        <v>0</v>
      </c>
      <c r="D16" s="95"/>
      <c r="E16" s="99"/>
      <c r="F16" s="100">
        <v>30</v>
      </c>
      <c r="G16" s="101"/>
    </row>
    <row r="17" spans="1:7" ht="15" customHeight="1" x14ac:dyDescent="0.25">
      <c r="A17" s="73" t="s">
        <v>98</v>
      </c>
      <c r="B17" s="44"/>
      <c r="C17" s="94">
        <v>100</v>
      </c>
      <c r="D17" s="95"/>
      <c r="E17" s="99"/>
      <c r="F17" s="100">
        <v>10</v>
      </c>
      <c r="G17" s="101"/>
    </row>
    <row r="18" spans="1:7" ht="15" customHeight="1" x14ac:dyDescent="0.25">
      <c r="A18" s="73" t="s">
        <v>76</v>
      </c>
      <c r="B18" s="47"/>
      <c r="C18" s="104">
        <v>200</v>
      </c>
      <c r="D18" s="95"/>
      <c r="E18" s="99"/>
      <c r="F18" s="100"/>
      <c r="G18" s="101"/>
    </row>
    <row r="19" spans="1:7" ht="15" customHeight="1" x14ac:dyDescent="0.25">
      <c r="A19" s="72" t="s">
        <v>78</v>
      </c>
      <c r="B19" s="46"/>
      <c r="C19" s="94">
        <v>1500</v>
      </c>
      <c r="D19" s="102"/>
      <c r="E19" s="103"/>
      <c r="F19" s="100">
        <v>1318.52</v>
      </c>
      <c r="G19" s="101"/>
    </row>
    <row r="20" spans="1:7" ht="15" customHeight="1" x14ac:dyDescent="0.25">
      <c r="A20" s="72" t="s">
        <v>79</v>
      </c>
      <c r="B20" s="46"/>
      <c r="C20" s="94">
        <v>300</v>
      </c>
      <c r="D20" s="102"/>
      <c r="E20" s="103"/>
      <c r="F20" s="100">
        <v>329.02</v>
      </c>
      <c r="G20" s="101"/>
    </row>
    <row r="21" spans="1:7" ht="15" customHeight="1" x14ac:dyDescent="0.25">
      <c r="A21" s="72" t="s">
        <v>80</v>
      </c>
      <c r="B21" s="46"/>
      <c r="C21" s="104">
        <v>0</v>
      </c>
      <c r="D21" s="102"/>
      <c r="E21" s="103"/>
      <c r="F21" s="100">
        <v>78</v>
      </c>
      <c r="G21" s="101"/>
    </row>
    <row r="22" spans="1:7" ht="15" customHeight="1" x14ac:dyDescent="0.25">
      <c r="A22" s="72" t="s">
        <v>81</v>
      </c>
      <c r="B22" s="46"/>
      <c r="C22" s="94">
        <v>53</v>
      </c>
      <c r="D22" s="102"/>
      <c r="E22" s="103"/>
      <c r="F22" s="100"/>
      <c r="G22" s="101"/>
    </row>
    <row r="23" spans="1:7" ht="15" customHeight="1" x14ac:dyDescent="0.25">
      <c r="A23" s="72" t="s">
        <v>82</v>
      </c>
      <c r="B23" s="46"/>
      <c r="C23" s="94">
        <v>0</v>
      </c>
      <c r="D23" s="102"/>
      <c r="E23" s="103"/>
      <c r="F23" s="100">
        <v>57.45</v>
      </c>
      <c r="G23" s="101"/>
    </row>
    <row r="24" spans="1:7" ht="15" customHeight="1" x14ac:dyDescent="0.25">
      <c r="A24" s="72" t="s">
        <v>83</v>
      </c>
      <c r="B24" s="46"/>
      <c r="C24" s="104">
        <v>0</v>
      </c>
      <c r="D24" s="102"/>
      <c r="E24" s="103"/>
      <c r="F24" s="100">
        <v>12.99</v>
      </c>
      <c r="G24" s="101"/>
    </row>
    <row r="25" spans="1:7" ht="15" customHeight="1" x14ac:dyDescent="0.25">
      <c r="A25" s="76" t="s">
        <v>99</v>
      </c>
      <c r="B25" s="46"/>
      <c r="C25" s="94"/>
      <c r="D25" s="95">
        <v>50</v>
      </c>
      <c r="E25" s="99"/>
      <c r="F25" s="100"/>
      <c r="G25" s="101">
        <v>195</v>
      </c>
    </row>
    <row r="26" spans="1:7" ht="15" customHeight="1" x14ac:dyDescent="0.25">
      <c r="A26" s="76" t="s">
        <v>100</v>
      </c>
      <c r="B26" s="46"/>
      <c r="C26" s="94"/>
      <c r="D26" s="95">
        <v>100</v>
      </c>
      <c r="E26" s="99"/>
      <c r="F26" s="100"/>
      <c r="G26" s="101">
        <v>320</v>
      </c>
    </row>
    <row r="27" spans="1:7" ht="15" customHeight="1" x14ac:dyDescent="0.25">
      <c r="A27" s="76" t="s">
        <v>101</v>
      </c>
      <c r="B27" s="46"/>
      <c r="C27" s="94"/>
      <c r="D27" s="95">
        <v>0</v>
      </c>
      <c r="E27" s="99"/>
      <c r="F27" s="100"/>
      <c r="G27" s="101">
        <v>247.05</v>
      </c>
    </row>
    <row r="28" spans="1:7" ht="15" customHeight="1" x14ac:dyDescent="0.25">
      <c r="A28" s="76" t="s">
        <v>84</v>
      </c>
      <c r="B28" s="46"/>
      <c r="C28" s="94"/>
      <c r="D28" s="95">
        <v>0</v>
      </c>
      <c r="E28" s="99"/>
      <c r="F28" s="100"/>
      <c r="G28" s="101">
        <v>77.150000000000006</v>
      </c>
    </row>
    <row r="29" spans="1:7" ht="15.75" customHeight="1" x14ac:dyDescent="0.25">
      <c r="A29" s="76" t="s">
        <v>85</v>
      </c>
      <c r="B29" s="46"/>
      <c r="C29" s="94">
        <v>75</v>
      </c>
      <c r="D29" s="102"/>
      <c r="E29" s="94"/>
      <c r="F29" s="100">
        <v>138.99</v>
      </c>
      <c r="G29" s="101"/>
    </row>
    <row r="30" spans="1:7" ht="15" customHeight="1" x14ac:dyDescent="0.25">
      <c r="A30" s="65" t="s">
        <v>17</v>
      </c>
      <c r="B30" s="105"/>
      <c r="C30" s="106">
        <f>SUM(C5:C29)</f>
        <v>6611.2</v>
      </c>
      <c r="D30" s="107">
        <f>SUM(D5:D29)</f>
        <v>5490</v>
      </c>
      <c r="E30" s="106"/>
      <c r="F30" s="108">
        <f>SUM(F5:F29)</f>
        <v>6238.19</v>
      </c>
      <c r="G30" s="109">
        <f>SUM(G5:G29)</f>
        <v>6635.62</v>
      </c>
    </row>
    <row r="31" spans="1:7" ht="15.75" customHeight="1" x14ac:dyDescent="0.25">
      <c r="A31" s="77" t="s">
        <v>86</v>
      </c>
      <c r="B31" s="55"/>
      <c r="C31" s="56">
        <f>D30-C30</f>
        <v>-1121.1999999999998</v>
      </c>
      <c r="D31" s="57"/>
      <c r="E31" s="58"/>
      <c r="F31" s="78">
        <f>G30-F30</f>
        <v>397.43000000000029</v>
      </c>
      <c r="G31" s="59"/>
    </row>
    <row r="32" spans="1:7" ht="15.75" customHeight="1" x14ac:dyDescent="0.25">
      <c r="A32" s="60" t="s">
        <v>87</v>
      </c>
      <c r="B32" s="61"/>
      <c r="C32" s="62">
        <f>SUM(C30:C31)</f>
        <v>5490</v>
      </c>
      <c r="D32" s="63">
        <f>SUM(D30:D31)</f>
        <v>5490</v>
      </c>
      <c r="E32" s="62"/>
      <c r="F32" s="62">
        <f>SUM(F30:F31)</f>
        <v>6635.62</v>
      </c>
      <c r="G32" s="64">
        <f>SUM(G30:G31)</f>
        <v>6635.62</v>
      </c>
    </row>
  </sheetData>
  <mergeCells count="3">
    <mergeCell ref="A1:G2"/>
    <mergeCell ref="B3:D3"/>
    <mergeCell ref="E3:G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5" zoomScaleNormal="100" workbookViewId="0">
      <selection activeCell="F26" sqref="F26:G42"/>
    </sheetView>
  </sheetViews>
  <sheetFormatPr defaultRowHeight="15" x14ac:dyDescent="0.25"/>
  <cols>
    <col min="1" max="1" width="41.42578125"/>
    <col min="2" max="2" width="6.42578125"/>
    <col min="3" max="4" width="10.28515625"/>
    <col min="5" max="5" width="7"/>
    <col min="6" max="7" width="10.28515625"/>
    <col min="8" max="1025" width="8.7109375"/>
  </cols>
  <sheetData>
    <row r="1" spans="1:7" ht="15" customHeight="1" x14ac:dyDescent="0.25">
      <c r="A1" s="221" t="s">
        <v>102</v>
      </c>
      <c r="B1" s="221"/>
      <c r="C1" s="221"/>
      <c r="D1" s="221"/>
      <c r="E1" s="221"/>
      <c r="F1" s="221"/>
      <c r="G1" s="221"/>
    </row>
    <row r="2" spans="1:7" ht="15.75" customHeight="1" x14ac:dyDescent="0.25">
      <c r="A2" s="221"/>
      <c r="B2" s="221"/>
      <c r="C2" s="221"/>
      <c r="D2" s="221"/>
      <c r="E2" s="221"/>
      <c r="F2" s="221"/>
      <c r="G2" s="221"/>
    </row>
    <row r="3" spans="1:7" ht="15" customHeight="1" x14ac:dyDescent="0.25">
      <c r="A3" s="65" t="s">
        <v>103</v>
      </c>
      <c r="B3" s="219" t="s">
        <v>62</v>
      </c>
      <c r="C3" s="219"/>
      <c r="D3" s="219"/>
      <c r="E3" s="220" t="s">
        <v>63</v>
      </c>
      <c r="F3" s="220"/>
      <c r="G3" s="220"/>
    </row>
    <row r="4" spans="1:7" ht="15.75" customHeight="1" x14ac:dyDescent="0.25">
      <c r="A4" s="66" t="s">
        <v>34</v>
      </c>
      <c r="B4" s="67" t="s">
        <v>64</v>
      </c>
      <c r="C4" s="91" t="s">
        <v>35</v>
      </c>
      <c r="D4" s="92" t="s">
        <v>36</v>
      </c>
      <c r="E4" s="91" t="s">
        <v>64</v>
      </c>
      <c r="F4" s="91" t="s">
        <v>35</v>
      </c>
      <c r="G4" s="93" t="s">
        <v>36</v>
      </c>
    </row>
    <row r="5" spans="1:7" ht="15" customHeight="1" x14ac:dyDescent="0.25">
      <c r="A5" s="71" t="s">
        <v>65</v>
      </c>
      <c r="B5" s="32">
        <v>35</v>
      </c>
      <c r="C5" s="106"/>
      <c r="D5" s="107">
        <v>700</v>
      </c>
      <c r="E5" s="110">
        <v>32</v>
      </c>
      <c r="F5" s="106"/>
      <c r="G5" s="111">
        <v>640</v>
      </c>
    </row>
    <row r="6" spans="1:7" ht="15" customHeight="1" x14ac:dyDescent="0.25">
      <c r="A6" s="72" t="s">
        <v>66</v>
      </c>
      <c r="B6" s="38">
        <v>0</v>
      </c>
      <c r="C6" s="94"/>
      <c r="D6" s="102">
        <v>0</v>
      </c>
      <c r="E6" s="112">
        <v>0</v>
      </c>
      <c r="F6" s="94"/>
      <c r="G6" s="113">
        <v>0</v>
      </c>
    </row>
    <row r="7" spans="1:7" ht="15" customHeight="1" x14ac:dyDescent="0.25">
      <c r="A7" s="73" t="s">
        <v>67</v>
      </c>
      <c r="B7" s="43">
        <v>3</v>
      </c>
      <c r="C7" s="94"/>
      <c r="D7" s="102">
        <v>60</v>
      </c>
      <c r="E7" s="112">
        <v>3</v>
      </c>
      <c r="F7" s="94"/>
      <c r="G7" s="113">
        <v>60</v>
      </c>
    </row>
    <row r="8" spans="1:7" ht="15" customHeight="1" x14ac:dyDescent="0.25">
      <c r="A8" s="73" t="s">
        <v>70</v>
      </c>
      <c r="B8" s="114"/>
      <c r="C8" s="104">
        <v>240</v>
      </c>
      <c r="D8" s="102"/>
      <c r="E8" s="112"/>
      <c r="F8" s="94">
        <v>209</v>
      </c>
      <c r="G8" s="113"/>
    </row>
    <row r="9" spans="1:7" ht="15" customHeight="1" x14ac:dyDescent="0.25">
      <c r="A9" s="73" t="s">
        <v>104</v>
      </c>
      <c r="B9" s="114"/>
      <c r="C9" s="104">
        <v>100</v>
      </c>
      <c r="D9" s="102"/>
      <c r="E9" s="112"/>
      <c r="F9" s="94">
        <v>88</v>
      </c>
      <c r="G9" s="113"/>
    </row>
    <row r="10" spans="1:7" ht="15" customHeight="1" x14ac:dyDescent="0.25">
      <c r="A10" s="72" t="s">
        <v>47</v>
      </c>
      <c r="B10" s="115"/>
      <c r="C10" s="104">
        <v>60</v>
      </c>
      <c r="D10" s="102"/>
      <c r="E10" s="112"/>
      <c r="F10" s="104">
        <v>60</v>
      </c>
      <c r="G10" s="113"/>
    </row>
    <row r="11" spans="1:7" ht="15" customHeight="1" x14ac:dyDescent="0.25">
      <c r="A11" s="73" t="s">
        <v>55</v>
      </c>
      <c r="B11" s="114"/>
      <c r="C11" s="104">
        <v>237</v>
      </c>
      <c r="D11" s="102"/>
      <c r="E11" s="112"/>
      <c r="F11" s="104">
        <v>196.67</v>
      </c>
      <c r="G11" s="113"/>
    </row>
    <row r="12" spans="1:7" ht="15" customHeight="1" x14ac:dyDescent="0.25">
      <c r="A12" s="73" t="s">
        <v>105</v>
      </c>
      <c r="B12" s="114"/>
      <c r="C12" s="104">
        <v>537.5</v>
      </c>
      <c r="D12" s="102"/>
      <c r="E12" s="94"/>
      <c r="F12" s="104">
        <v>550.25</v>
      </c>
      <c r="G12" s="113"/>
    </row>
    <row r="13" spans="1:7" ht="15" customHeight="1" x14ac:dyDescent="0.25">
      <c r="A13" s="73" t="s">
        <v>106</v>
      </c>
      <c r="B13" s="114"/>
      <c r="C13" s="94"/>
      <c r="D13" s="102">
        <v>537.5</v>
      </c>
      <c r="E13" s="94"/>
      <c r="F13" s="94"/>
      <c r="G13" s="113">
        <v>315</v>
      </c>
    </row>
    <row r="14" spans="1:7" ht="15" customHeight="1" x14ac:dyDescent="0.25">
      <c r="A14" s="72" t="s">
        <v>74</v>
      </c>
      <c r="B14" s="115"/>
      <c r="C14" s="94">
        <v>30</v>
      </c>
      <c r="D14" s="102"/>
      <c r="E14" s="94"/>
      <c r="F14" s="104">
        <v>0</v>
      </c>
      <c r="G14" s="113"/>
    </row>
    <row r="15" spans="1:7" ht="15" customHeight="1" x14ac:dyDescent="0.25">
      <c r="A15" s="73" t="s">
        <v>107</v>
      </c>
      <c r="B15" s="114"/>
      <c r="C15" s="104">
        <v>40</v>
      </c>
      <c r="D15" s="102"/>
      <c r="E15" s="94"/>
      <c r="F15" s="104">
        <v>37.5</v>
      </c>
      <c r="G15" s="113"/>
    </row>
    <row r="16" spans="1:7" ht="15" customHeight="1" x14ac:dyDescent="0.25">
      <c r="A16" s="72" t="s">
        <v>78</v>
      </c>
      <c r="B16" s="115"/>
      <c r="C16" s="94">
        <v>0</v>
      </c>
      <c r="D16" s="102"/>
      <c r="E16" s="94"/>
      <c r="F16" s="104">
        <v>40.6</v>
      </c>
      <c r="G16" s="113"/>
    </row>
    <row r="17" spans="1:7" ht="15" customHeight="1" x14ac:dyDescent="0.25">
      <c r="A17" s="72" t="s">
        <v>79</v>
      </c>
      <c r="B17" s="115"/>
      <c r="C17" s="94">
        <v>7.5</v>
      </c>
      <c r="D17" s="102"/>
      <c r="E17" s="94"/>
      <c r="F17" s="104">
        <v>44.47</v>
      </c>
      <c r="G17" s="113"/>
    </row>
    <row r="18" spans="1:7" ht="15" customHeight="1" x14ac:dyDescent="0.25">
      <c r="A18" s="72" t="s">
        <v>82</v>
      </c>
      <c r="B18" s="115"/>
      <c r="C18" s="94">
        <v>7.5</v>
      </c>
      <c r="D18" s="102"/>
      <c r="E18" s="94"/>
      <c r="F18" s="94">
        <v>7.5</v>
      </c>
      <c r="G18" s="113"/>
    </row>
    <row r="19" spans="1:7" ht="15.75" customHeight="1" x14ac:dyDescent="0.25">
      <c r="A19" s="74" t="s">
        <v>83</v>
      </c>
      <c r="B19" s="116"/>
      <c r="C19" s="117">
        <v>38</v>
      </c>
      <c r="D19" s="118"/>
      <c r="E19" s="117"/>
      <c r="F19" s="117">
        <v>0</v>
      </c>
      <c r="G19" s="119"/>
    </row>
    <row r="20" spans="1:7" ht="15" customHeight="1" x14ac:dyDescent="0.25">
      <c r="A20" s="65" t="s">
        <v>17</v>
      </c>
      <c r="B20" s="105"/>
      <c r="C20" s="106">
        <v>1297.5</v>
      </c>
      <c r="D20" s="107">
        <v>1297.5</v>
      </c>
      <c r="E20" s="106"/>
      <c r="F20" s="106">
        <f>SUM(F5:F19)</f>
        <v>1233.99</v>
      </c>
      <c r="G20" s="111">
        <f>SUM(G5:G19)</f>
        <v>1015</v>
      </c>
    </row>
    <row r="21" spans="1:7" ht="15.75" customHeight="1" x14ac:dyDescent="0.25">
      <c r="A21" s="84" t="s">
        <v>86</v>
      </c>
      <c r="B21" s="85"/>
      <c r="C21" s="88">
        <f>D20-C20</f>
        <v>0</v>
      </c>
      <c r="D21" s="87"/>
      <c r="E21" s="88"/>
      <c r="F21" s="86">
        <f>G20-F20</f>
        <v>-218.99</v>
      </c>
      <c r="G21" s="89"/>
    </row>
    <row r="22" spans="1:7" ht="15.75" customHeight="1" x14ac:dyDescent="0.25">
      <c r="A22" s="60" t="s">
        <v>87</v>
      </c>
      <c r="B22" s="120"/>
      <c r="C22" s="62">
        <f>SUM(C20:C21)</f>
        <v>1297.5</v>
      </c>
      <c r="D22" s="63">
        <f>SUM(D20:D21)</f>
        <v>1297.5</v>
      </c>
      <c r="E22" s="62"/>
      <c r="F22" s="62">
        <f>SUM(F20:F21)</f>
        <v>1015</v>
      </c>
      <c r="G22" s="64">
        <f>SUM(G20:G21)</f>
        <v>1015</v>
      </c>
    </row>
    <row r="23" spans="1:7" ht="15.75" customHeight="1" x14ac:dyDescent="0.25">
      <c r="A23" s="53"/>
      <c r="B23" s="53"/>
      <c r="C23" s="53"/>
      <c r="D23" s="53"/>
      <c r="E23" s="53"/>
      <c r="F23" s="53"/>
      <c r="G23" s="53"/>
    </row>
    <row r="24" spans="1:7" ht="15" customHeight="1" x14ac:dyDescent="0.25">
      <c r="A24" s="121" t="s">
        <v>108</v>
      </c>
      <c r="B24" s="222" t="s">
        <v>62</v>
      </c>
      <c r="C24" s="222"/>
      <c r="D24" s="222"/>
      <c r="E24" s="223" t="s">
        <v>63</v>
      </c>
      <c r="F24" s="223"/>
      <c r="G24" s="223"/>
    </row>
    <row r="25" spans="1:7" ht="15.75" customHeight="1" x14ac:dyDescent="0.25">
      <c r="A25" s="122" t="s">
        <v>34</v>
      </c>
      <c r="B25" s="123" t="s">
        <v>64</v>
      </c>
      <c r="C25" s="124" t="s">
        <v>35</v>
      </c>
      <c r="D25" s="125" t="s">
        <v>36</v>
      </c>
      <c r="E25" s="124" t="s">
        <v>64</v>
      </c>
      <c r="F25" s="124" t="s">
        <v>35</v>
      </c>
      <c r="G25" s="126" t="s">
        <v>36</v>
      </c>
    </row>
    <row r="26" spans="1:7" ht="15" customHeight="1" x14ac:dyDescent="0.25">
      <c r="A26" s="127" t="s">
        <v>109</v>
      </c>
      <c r="B26" s="128">
        <v>35</v>
      </c>
      <c r="C26" s="25"/>
      <c r="D26" s="129">
        <v>700</v>
      </c>
      <c r="E26" s="130">
        <v>32</v>
      </c>
      <c r="F26" s="131"/>
      <c r="G26" s="132">
        <v>640</v>
      </c>
    </row>
    <row r="27" spans="1:7" ht="15" customHeight="1" x14ac:dyDescent="0.25">
      <c r="A27" s="133" t="s">
        <v>66</v>
      </c>
      <c r="B27" s="134">
        <v>6</v>
      </c>
      <c r="C27" s="53"/>
      <c r="D27" s="135">
        <v>60</v>
      </c>
      <c r="E27" s="136">
        <v>5</v>
      </c>
      <c r="F27" s="137"/>
      <c r="G27" s="138">
        <v>50</v>
      </c>
    </row>
    <row r="28" spans="1:7" ht="15" customHeight="1" x14ac:dyDescent="0.25">
      <c r="A28" s="139" t="s">
        <v>67</v>
      </c>
      <c r="B28" s="140">
        <v>4</v>
      </c>
      <c r="C28" s="53"/>
      <c r="D28" s="135">
        <v>80</v>
      </c>
      <c r="E28" s="136">
        <v>3</v>
      </c>
      <c r="F28" s="137"/>
      <c r="G28" s="138">
        <v>60</v>
      </c>
    </row>
    <row r="29" spans="1:7" ht="15" customHeight="1" x14ac:dyDescent="0.25">
      <c r="A29" s="139" t="s">
        <v>70</v>
      </c>
      <c r="B29" s="140"/>
      <c r="C29" s="141">
        <v>50</v>
      </c>
      <c r="D29" s="142"/>
      <c r="E29" s="112"/>
      <c r="F29" s="137">
        <v>57</v>
      </c>
      <c r="G29" s="143"/>
    </row>
    <row r="30" spans="1:7" ht="15" customHeight="1" x14ac:dyDescent="0.25">
      <c r="A30" s="139" t="s">
        <v>110</v>
      </c>
      <c r="B30" s="140"/>
      <c r="C30" s="141">
        <v>160</v>
      </c>
      <c r="D30" s="142"/>
      <c r="E30" s="112"/>
      <c r="F30" s="141">
        <v>172.43</v>
      </c>
      <c r="G30" s="143"/>
    </row>
    <row r="31" spans="1:7" ht="15" customHeight="1" x14ac:dyDescent="0.25">
      <c r="A31" s="139" t="s">
        <v>111</v>
      </c>
      <c r="B31" s="144"/>
      <c r="C31" s="141"/>
      <c r="D31" s="142"/>
      <c r="E31" s="112">
        <v>19</v>
      </c>
      <c r="F31" s="53"/>
      <c r="G31" s="145">
        <v>95</v>
      </c>
    </row>
    <row r="32" spans="1:7" ht="15" customHeight="1" x14ac:dyDescent="0.25">
      <c r="A32" s="133" t="s">
        <v>47</v>
      </c>
      <c r="B32" s="146"/>
      <c r="C32" s="141">
        <v>73.8</v>
      </c>
      <c r="D32" s="142"/>
      <c r="E32" s="112"/>
      <c r="F32" s="141">
        <v>62.32</v>
      </c>
      <c r="G32" s="143"/>
    </row>
    <row r="33" spans="1:7" ht="15" customHeight="1" x14ac:dyDescent="0.25">
      <c r="A33" s="139" t="s">
        <v>106</v>
      </c>
      <c r="B33" s="144"/>
      <c r="C33" s="53"/>
      <c r="D33" s="135">
        <v>338.5</v>
      </c>
      <c r="E33" s="136"/>
      <c r="F33" s="53"/>
      <c r="G33" s="138">
        <v>355</v>
      </c>
    </row>
    <row r="34" spans="1:7" ht="15" customHeight="1" x14ac:dyDescent="0.25">
      <c r="A34" s="139" t="s">
        <v>112</v>
      </c>
      <c r="B34" s="144"/>
      <c r="C34" s="141">
        <v>247.5</v>
      </c>
      <c r="D34" s="142"/>
      <c r="E34" s="112"/>
      <c r="F34" s="137">
        <v>371.04</v>
      </c>
      <c r="G34" s="143"/>
    </row>
    <row r="35" spans="1:7" ht="15" customHeight="1" x14ac:dyDescent="0.25">
      <c r="A35" s="139" t="s">
        <v>105</v>
      </c>
      <c r="B35" s="144"/>
      <c r="C35" s="141">
        <v>338.5</v>
      </c>
      <c r="D35" s="142"/>
      <c r="E35" s="112"/>
      <c r="F35" s="137">
        <f>194.22-22.28</f>
        <v>171.94</v>
      </c>
      <c r="G35" s="143"/>
    </row>
    <row r="36" spans="1:7" ht="15" customHeight="1" x14ac:dyDescent="0.25">
      <c r="A36" s="139" t="s">
        <v>73</v>
      </c>
      <c r="B36" s="144"/>
      <c r="C36" s="141"/>
      <c r="D36" s="142"/>
      <c r="E36" s="112"/>
      <c r="F36" s="137">
        <v>34.590000000000003</v>
      </c>
      <c r="G36" s="143"/>
    </row>
    <row r="37" spans="1:7" ht="15" customHeight="1" x14ac:dyDescent="0.25">
      <c r="A37" s="133" t="s">
        <v>74</v>
      </c>
      <c r="B37" s="146"/>
      <c r="C37" s="137">
        <v>50</v>
      </c>
      <c r="D37" s="142"/>
      <c r="E37" s="112"/>
      <c r="F37" s="137">
        <v>121.71</v>
      </c>
      <c r="G37" s="143"/>
    </row>
    <row r="38" spans="1:7" ht="15" customHeight="1" x14ac:dyDescent="0.25">
      <c r="A38" s="139" t="s">
        <v>113</v>
      </c>
      <c r="B38" s="144"/>
      <c r="C38" s="141">
        <v>0</v>
      </c>
      <c r="D38" s="142"/>
      <c r="E38" s="112"/>
      <c r="F38" s="137">
        <v>14.91</v>
      </c>
      <c r="G38" s="143"/>
    </row>
    <row r="39" spans="1:7" ht="15" customHeight="1" x14ac:dyDescent="0.25">
      <c r="A39" s="133" t="s">
        <v>78</v>
      </c>
      <c r="B39" s="146"/>
      <c r="C39" s="141">
        <v>72.5</v>
      </c>
      <c r="D39" s="142"/>
      <c r="E39" s="112"/>
      <c r="F39" s="137">
        <v>86.91</v>
      </c>
      <c r="G39" s="143"/>
    </row>
    <row r="40" spans="1:7" ht="15" customHeight="1" x14ac:dyDescent="0.25">
      <c r="A40" s="133" t="s">
        <v>79</v>
      </c>
      <c r="B40" s="146"/>
      <c r="C40" s="137">
        <v>8.4</v>
      </c>
      <c r="D40" s="142"/>
      <c r="E40" s="112"/>
      <c r="F40" s="137">
        <v>12.77</v>
      </c>
      <c r="G40" s="143"/>
    </row>
    <row r="41" spans="1:7" ht="15" customHeight="1" x14ac:dyDescent="0.25">
      <c r="A41" s="133" t="s">
        <v>82</v>
      </c>
      <c r="B41" s="146"/>
      <c r="C41" s="137">
        <v>8.4</v>
      </c>
      <c r="D41" s="142"/>
      <c r="E41" s="112"/>
      <c r="F41" s="141">
        <v>7.1</v>
      </c>
      <c r="G41" s="143"/>
    </row>
    <row r="42" spans="1:7" ht="15.75" customHeight="1" x14ac:dyDescent="0.25">
      <c r="A42" s="147" t="s">
        <v>83</v>
      </c>
      <c r="B42" s="148"/>
      <c r="C42" s="149">
        <v>40</v>
      </c>
      <c r="D42" s="150"/>
      <c r="E42" s="151"/>
      <c r="F42" s="149">
        <v>0</v>
      </c>
      <c r="G42" s="152"/>
    </row>
    <row r="43" spans="1:7" ht="15" customHeight="1" x14ac:dyDescent="0.25">
      <c r="A43" s="153" t="s">
        <v>17</v>
      </c>
      <c r="B43" s="154"/>
      <c r="C43" s="131">
        <f>SUM(C26:C42)</f>
        <v>1049.0999999999999</v>
      </c>
      <c r="D43" s="129">
        <f>SUM(D26:D42)</f>
        <v>1178.5</v>
      </c>
      <c r="E43" s="131"/>
      <c r="F43" s="131">
        <f>SUM(F26:F42)</f>
        <v>1112.72</v>
      </c>
      <c r="G43" s="132">
        <f>SUM(G26:G42)</f>
        <v>1200</v>
      </c>
    </row>
    <row r="44" spans="1:7" ht="15.75" customHeight="1" x14ac:dyDescent="0.25">
      <c r="A44" s="77" t="s">
        <v>86</v>
      </c>
      <c r="B44" s="55"/>
      <c r="C44" s="58">
        <f>D43-C43</f>
        <v>129.40000000000009</v>
      </c>
      <c r="D44" s="57"/>
      <c r="E44" s="58"/>
      <c r="F44" s="58">
        <f>G43-F43</f>
        <v>87.279999999999973</v>
      </c>
      <c r="G44" s="59"/>
    </row>
    <row r="45" spans="1:7" ht="15.75" customHeight="1" x14ac:dyDescent="0.25">
      <c r="A45" s="60" t="s">
        <v>87</v>
      </c>
      <c r="B45" s="120"/>
      <c r="C45" s="62">
        <f>SUM(C43:C44)</f>
        <v>1178.5</v>
      </c>
      <c r="D45" s="63">
        <f>SUM(D43:D44)</f>
        <v>1178.5</v>
      </c>
      <c r="E45" s="62"/>
      <c r="F45" s="62">
        <f>SUM(F43:F44)</f>
        <v>1200</v>
      </c>
      <c r="G45" s="64">
        <f>SUM(G43:G44)</f>
        <v>1200</v>
      </c>
    </row>
    <row r="46" spans="1:7" ht="15" customHeight="1" x14ac:dyDescent="0.25">
      <c r="A46" s="77" t="s">
        <v>89</v>
      </c>
      <c r="B46" s="55"/>
      <c r="C46" s="58">
        <f>C43+Herberg!C20</f>
        <v>2346.6</v>
      </c>
      <c r="D46" s="57">
        <f>D43+Herberg!D20</f>
        <v>2476</v>
      </c>
      <c r="E46" s="58"/>
      <c r="F46" s="58">
        <f>F43+Herberg!F20</f>
        <v>2346.71</v>
      </c>
      <c r="G46" s="59">
        <f>G43+Herberg!G20</f>
        <v>2215</v>
      </c>
    </row>
    <row r="47" spans="1:7" ht="15.75" customHeight="1" x14ac:dyDescent="0.25">
      <c r="A47" s="77" t="s">
        <v>86</v>
      </c>
      <c r="B47" s="55"/>
      <c r="C47" s="58">
        <f>D46-C46</f>
        <v>129.40000000000009</v>
      </c>
      <c r="D47" s="57"/>
      <c r="E47" s="58"/>
      <c r="F47" s="56">
        <f>G46-F46</f>
        <v>-131.71000000000004</v>
      </c>
      <c r="G47" s="59"/>
    </row>
    <row r="48" spans="1:7" ht="15.75" customHeight="1" x14ac:dyDescent="0.25">
      <c r="A48" s="60" t="s">
        <v>87</v>
      </c>
      <c r="B48" s="120"/>
      <c r="C48" s="62">
        <f>SUM(C46:C47)</f>
        <v>2476</v>
      </c>
      <c r="D48" s="63">
        <f>SUM(D46:D47)</f>
        <v>2476</v>
      </c>
      <c r="E48" s="62"/>
      <c r="F48" s="62">
        <f>SUM(F46:F47)</f>
        <v>2215</v>
      </c>
      <c r="G48" s="64">
        <f>SUM(G46:G47)</f>
        <v>2215</v>
      </c>
    </row>
  </sheetData>
  <mergeCells count="5">
    <mergeCell ref="A1:G2"/>
    <mergeCell ref="B3:D3"/>
    <mergeCell ref="E3:G3"/>
    <mergeCell ref="B24:D24"/>
    <mergeCell ref="E24:G2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C5" sqref="C5:D22"/>
    </sheetView>
  </sheetViews>
  <sheetFormatPr defaultRowHeight="15" x14ac:dyDescent="0.25"/>
  <cols>
    <col min="1" max="1" width="41.42578125"/>
    <col min="2" max="2" width="10.140625"/>
    <col min="3" max="5" width="10.42578125"/>
    <col min="6" max="6" width="11.7109375"/>
    <col min="7" max="7" width="10.42578125"/>
    <col min="8" max="1025" width="8.7109375"/>
  </cols>
  <sheetData>
    <row r="1" spans="1:7" ht="15" customHeight="1" x14ac:dyDescent="0.25">
      <c r="A1" s="221" t="s">
        <v>114</v>
      </c>
      <c r="B1" s="221"/>
      <c r="C1" s="221"/>
      <c r="D1" s="221"/>
      <c r="E1" s="221"/>
      <c r="F1" s="221"/>
      <c r="G1" s="221"/>
    </row>
    <row r="2" spans="1:7" ht="15.75" customHeight="1" x14ac:dyDescent="0.25">
      <c r="A2" s="221"/>
      <c r="B2" s="221"/>
      <c r="C2" s="221"/>
      <c r="D2" s="221"/>
      <c r="E2" s="221"/>
      <c r="F2" s="221"/>
      <c r="G2" s="221"/>
    </row>
    <row r="3" spans="1:7" ht="15" customHeight="1" x14ac:dyDescent="0.25">
      <c r="A3" s="65" t="s">
        <v>115</v>
      </c>
      <c r="B3" s="216" t="s">
        <v>62</v>
      </c>
      <c r="C3" s="216"/>
      <c r="D3" s="216"/>
      <c r="E3" s="218" t="s">
        <v>63</v>
      </c>
      <c r="F3" s="218"/>
      <c r="G3" s="218"/>
    </row>
    <row r="4" spans="1:7" ht="15.75" customHeight="1" x14ac:dyDescent="0.25">
      <c r="A4" s="66" t="s">
        <v>34</v>
      </c>
      <c r="B4" s="67" t="s">
        <v>64</v>
      </c>
      <c r="C4" s="68" t="s">
        <v>35</v>
      </c>
      <c r="D4" s="69" t="s">
        <v>36</v>
      </c>
      <c r="E4" s="68" t="s">
        <v>64</v>
      </c>
      <c r="F4" s="68" t="s">
        <v>35</v>
      </c>
      <c r="G4" s="70" t="s">
        <v>36</v>
      </c>
    </row>
    <row r="5" spans="1:7" ht="15" customHeight="1" x14ac:dyDescent="0.25">
      <c r="A5" s="72" t="s">
        <v>65</v>
      </c>
      <c r="B5" s="38">
        <v>65</v>
      </c>
      <c r="C5" s="11"/>
      <c r="D5" s="39">
        <f>65*90</f>
        <v>5850</v>
      </c>
      <c r="E5" s="40">
        <v>60</v>
      </c>
      <c r="F5" s="11"/>
      <c r="G5" s="41">
        <v>5406</v>
      </c>
    </row>
    <row r="6" spans="1:7" ht="15" customHeight="1" x14ac:dyDescent="0.25">
      <c r="A6" s="73" t="s">
        <v>67</v>
      </c>
      <c r="B6" s="43">
        <v>6</v>
      </c>
      <c r="C6" s="11"/>
      <c r="D6" s="39">
        <f>6*20</f>
        <v>120</v>
      </c>
      <c r="E6" s="40">
        <v>5</v>
      </c>
      <c r="F6" s="11"/>
      <c r="G6" s="41">
        <v>100</v>
      </c>
    </row>
    <row r="7" spans="1:7" ht="15" customHeight="1" x14ac:dyDescent="0.25">
      <c r="A7" s="73" t="s">
        <v>68</v>
      </c>
      <c r="B7" s="43">
        <v>2</v>
      </c>
      <c r="C7" s="11">
        <v>12</v>
      </c>
      <c r="D7" s="39"/>
      <c r="E7" s="40">
        <v>2</v>
      </c>
      <c r="F7" s="11">
        <v>12</v>
      </c>
      <c r="G7" s="41"/>
    </row>
    <row r="8" spans="1:7" ht="15" customHeight="1" x14ac:dyDescent="0.25">
      <c r="A8" s="73" t="s">
        <v>70</v>
      </c>
      <c r="B8" s="44"/>
      <c r="C8" s="11">
        <v>1850</v>
      </c>
      <c r="D8" s="39"/>
      <c r="E8" s="40"/>
      <c r="F8" s="11">
        <v>2185.5500000000002</v>
      </c>
      <c r="G8" s="41"/>
    </row>
    <row r="9" spans="1:7" ht="15" customHeight="1" x14ac:dyDescent="0.25">
      <c r="A9" s="72" t="s">
        <v>47</v>
      </c>
      <c r="B9" s="46"/>
      <c r="C9" s="11">
        <v>490</v>
      </c>
      <c r="D9" s="39"/>
      <c r="E9" s="40"/>
      <c r="F9" s="11">
        <v>490</v>
      </c>
      <c r="G9" s="41"/>
    </row>
    <row r="10" spans="1:7" ht="15" customHeight="1" x14ac:dyDescent="0.25">
      <c r="A10" s="73" t="s">
        <v>116</v>
      </c>
      <c r="B10" s="47"/>
      <c r="C10" s="11">
        <v>1341</v>
      </c>
      <c r="D10" s="39"/>
      <c r="E10" s="40"/>
      <c r="F10" s="11">
        <v>1185.5999999999999</v>
      </c>
      <c r="G10" s="41"/>
    </row>
    <row r="11" spans="1:7" ht="15" customHeight="1" x14ac:dyDescent="0.25">
      <c r="A11" s="73" t="s">
        <v>71</v>
      </c>
      <c r="B11" s="47"/>
      <c r="C11" s="11"/>
      <c r="D11" s="39"/>
      <c r="E11" s="40"/>
      <c r="F11" s="11"/>
      <c r="G11" s="41">
        <v>215.35</v>
      </c>
    </row>
    <row r="12" spans="1:7" ht="15" customHeight="1" x14ac:dyDescent="0.25">
      <c r="A12" s="73" t="s">
        <v>73</v>
      </c>
      <c r="B12" s="44"/>
      <c r="C12" s="11">
        <v>250</v>
      </c>
      <c r="D12" s="39"/>
      <c r="E12" s="11"/>
      <c r="F12" s="11">
        <v>254.17</v>
      </c>
      <c r="G12" s="41"/>
    </row>
    <row r="13" spans="1:7" ht="15" customHeight="1" x14ac:dyDescent="0.25">
      <c r="A13" s="72" t="s">
        <v>74</v>
      </c>
      <c r="B13" s="46"/>
      <c r="C13" s="11">
        <v>800</v>
      </c>
      <c r="D13" s="39"/>
      <c r="E13" s="11"/>
      <c r="F13" s="11">
        <f>72.09+509.26</f>
        <v>581.35</v>
      </c>
      <c r="G13" s="41"/>
    </row>
    <row r="14" spans="1:7" ht="15" customHeight="1" x14ac:dyDescent="0.25">
      <c r="A14" s="73" t="s">
        <v>117</v>
      </c>
      <c r="B14" s="47"/>
      <c r="C14" s="11">
        <v>250</v>
      </c>
      <c r="D14" s="39"/>
      <c r="E14" s="11"/>
      <c r="F14" s="11">
        <v>252.5</v>
      </c>
      <c r="G14" s="41"/>
    </row>
    <row r="15" spans="1:7" ht="15" customHeight="1" x14ac:dyDescent="0.25">
      <c r="A15" s="73" t="s">
        <v>76</v>
      </c>
      <c r="B15" s="47"/>
      <c r="C15" s="11">
        <v>200</v>
      </c>
      <c r="D15" s="39"/>
      <c r="E15" s="11"/>
      <c r="F15" s="11">
        <f>215+11.42</f>
        <v>226.42</v>
      </c>
      <c r="G15" s="41"/>
    </row>
    <row r="16" spans="1:7" ht="15" customHeight="1" x14ac:dyDescent="0.25">
      <c r="A16" s="73" t="s">
        <v>77</v>
      </c>
      <c r="B16" s="47"/>
      <c r="C16" s="11">
        <v>75</v>
      </c>
      <c r="D16" s="39"/>
      <c r="E16" s="11"/>
      <c r="F16" s="11">
        <v>0</v>
      </c>
      <c r="G16" s="41"/>
    </row>
    <row r="17" spans="1:7" ht="15" customHeight="1" x14ac:dyDescent="0.25">
      <c r="A17" s="72" t="s">
        <v>78</v>
      </c>
      <c r="B17" s="46"/>
      <c r="C17" s="11">
        <v>300</v>
      </c>
      <c r="D17" s="39"/>
      <c r="E17" s="11"/>
      <c r="F17" s="11">
        <v>436.24</v>
      </c>
      <c r="G17" s="41"/>
    </row>
    <row r="18" spans="1:7" ht="15" customHeight="1" x14ac:dyDescent="0.25">
      <c r="A18" s="72" t="s">
        <v>79</v>
      </c>
      <c r="B18" s="46"/>
      <c r="C18" s="11">
        <v>100</v>
      </c>
      <c r="D18" s="39"/>
      <c r="E18" s="11"/>
      <c r="F18" s="11">
        <v>25.8</v>
      </c>
      <c r="G18" s="41"/>
    </row>
    <row r="19" spans="1:7" ht="15" customHeight="1" x14ac:dyDescent="0.25">
      <c r="A19" s="72" t="s">
        <v>80</v>
      </c>
      <c r="B19" s="46"/>
      <c r="C19" s="11">
        <v>50</v>
      </c>
      <c r="D19" s="39"/>
      <c r="E19" s="11"/>
      <c r="F19" s="11">
        <v>0</v>
      </c>
      <c r="G19" s="41"/>
    </row>
    <row r="20" spans="1:7" ht="15" customHeight="1" x14ac:dyDescent="0.25">
      <c r="A20" s="72" t="s">
        <v>81</v>
      </c>
      <c r="B20" s="46"/>
      <c r="C20" s="11">
        <v>50</v>
      </c>
      <c r="D20" s="39"/>
      <c r="E20" s="11"/>
      <c r="F20" s="11">
        <v>0</v>
      </c>
      <c r="G20" s="41"/>
    </row>
    <row r="21" spans="1:7" ht="15" customHeight="1" x14ac:dyDescent="0.25">
      <c r="A21" s="72" t="s">
        <v>82</v>
      </c>
      <c r="B21" s="46"/>
      <c r="C21" s="11">
        <f>SUM(D5:D7)/100</f>
        <v>59.7</v>
      </c>
      <c r="D21" s="39"/>
      <c r="E21" s="11"/>
      <c r="F21" s="11">
        <v>60.4</v>
      </c>
      <c r="G21" s="41"/>
    </row>
    <row r="22" spans="1:7" ht="15.75" customHeight="1" x14ac:dyDescent="0.25">
      <c r="A22" s="72" t="s">
        <v>83</v>
      </c>
      <c r="B22" s="46"/>
      <c r="C22" s="11">
        <v>142.6</v>
      </c>
      <c r="D22" s="39"/>
      <c r="E22" s="11"/>
      <c r="F22" s="11">
        <v>0</v>
      </c>
      <c r="G22" s="41"/>
    </row>
    <row r="23" spans="1:7" ht="15" customHeight="1" x14ac:dyDescent="0.25">
      <c r="A23" s="65" t="s">
        <v>17</v>
      </c>
      <c r="B23" s="105"/>
      <c r="C23" s="33">
        <f>SUM(C5:C22)</f>
        <v>5970.3</v>
      </c>
      <c r="D23" s="34">
        <f>SUM(D5:D22)</f>
        <v>5970</v>
      </c>
      <c r="E23" s="33"/>
      <c r="F23" s="33">
        <f>SUM(F5:F22)</f>
        <v>5710.03</v>
      </c>
      <c r="G23" s="36">
        <f>SUM(G5:G22)</f>
        <v>5721.35</v>
      </c>
    </row>
    <row r="24" spans="1:7" ht="15.75" customHeight="1" x14ac:dyDescent="0.25">
      <c r="A24" s="77" t="s">
        <v>86</v>
      </c>
      <c r="B24" s="55"/>
      <c r="C24" s="56">
        <f>D23-C23</f>
        <v>-0.3000000000001819</v>
      </c>
      <c r="D24" s="57"/>
      <c r="E24" s="58"/>
      <c r="F24" s="58">
        <f>G23-F23</f>
        <v>11.320000000000618</v>
      </c>
      <c r="G24" s="59"/>
    </row>
    <row r="25" spans="1:7" ht="15.75" customHeight="1" x14ac:dyDescent="0.25">
      <c r="A25" s="60" t="s">
        <v>87</v>
      </c>
      <c r="B25" s="120"/>
      <c r="C25" s="62">
        <f>SUM(C23:C24)</f>
        <v>5970</v>
      </c>
      <c r="D25" s="63">
        <f>SUM(D23:D24)</f>
        <v>5970</v>
      </c>
      <c r="E25" s="62"/>
      <c r="F25" s="62">
        <f>SUM(F23:F24)</f>
        <v>5721.35</v>
      </c>
      <c r="G25" s="64">
        <f>SUM(G23:G24)</f>
        <v>5721.35</v>
      </c>
    </row>
  </sheetData>
  <mergeCells count="3">
    <mergeCell ref="A1:G2"/>
    <mergeCell ref="B3:D3"/>
    <mergeCell ref="E3:G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D5" sqref="D5:D6"/>
    </sheetView>
  </sheetViews>
  <sheetFormatPr defaultRowHeight="15" x14ac:dyDescent="0.25"/>
  <cols>
    <col min="1" max="1" width="41.42578125"/>
    <col min="2" max="2" width="6.7109375"/>
    <col min="3" max="4" width="10.42578125"/>
    <col min="5" max="5" width="7.28515625"/>
    <col min="6" max="6" width="10.28515625"/>
    <col min="7" max="7" width="10.42578125"/>
    <col min="8" max="1025" width="8.7109375"/>
  </cols>
  <sheetData>
    <row r="1" spans="1:7" ht="15" customHeight="1" x14ac:dyDescent="0.25">
      <c r="A1" s="221" t="s">
        <v>118</v>
      </c>
      <c r="B1" s="221"/>
      <c r="C1" s="221"/>
      <c r="D1" s="221"/>
      <c r="E1" s="221"/>
      <c r="F1" s="221"/>
      <c r="G1" s="221"/>
    </row>
    <row r="2" spans="1:7" ht="15.75" customHeight="1" x14ac:dyDescent="0.25">
      <c r="A2" s="221"/>
      <c r="B2" s="221"/>
      <c r="C2" s="221"/>
      <c r="D2" s="221"/>
      <c r="E2" s="221"/>
      <c r="F2" s="221"/>
      <c r="G2" s="221"/>
    </row>
    <row r="3" spans="1:7" ht="15" customHeight="1" x14ac:dyDescent="0.25">
      <c r="A3" s="65" t="s">
        <v>119</v>
      </c>
      <c r="B3" s="216" t="s">
        <v>62</v>
      </c>
      <c r="C3" s="216"/>
      <c r="D3" s="216"/>
      <c r="E3" s="217" t="s">
        <v>63</v>
      </c>
      <c r="F3" s="217"/>
      <c r="G3" s="217"/>
    </row>
    <row r="4" spans="1:7" ht="15.75" customHeight="1" x14ac:dyDescent="0.25">
      <c r="A4" s="155" t="s">
        <v>34</v>
      </c>
      <c r="B4" s="27" t="s">
        <v>120</v>
      </c>
      <c r="C4" s="28" t="s">
        <v>35</v>
      </c>
      <c r="D4" s="29" t="s">
        <v>36</v>
      </c>
      <c r="E4" s="28" t="s">
        <v>64</v>
      </c>
      <c r="F4" s="28" t="s">
        <v>35</v>
      </c>
      <c r="G4" s="30" t="s">
        <v>36</v>
      </c>
    </row>
    <row r="5" spans="1:7" ht="15" customHeight="1" x14ac:dyDescent="0.25">
      <c r="A5" s="71" t="s">
        <v>65</v>
      </c>
      <c r="B5" s="156">
        <v>25</v>
      </c>
      <c r="C5" s="33"/>
      <c r="D5" s="34">
        <f>B5*40</f>
        <v>1000</v>
      </c>
      <c r="E5" s="35">
        <v>25</v>
      </c>
      <c r="F5" s="33"/>
      <c r="G5" s="36">
        <v>1000</v>
      </c>
    </row>
    <row r="6" spans="1:7" ht="15" customHeight="1" x14ac:dyDescent="0.25">
      <c r="A6" s="72" t="s">
        <v>67</v>
      </c>
      <c r="B6" s="157">
        <v>4</v>
      </c>
      <c r="C6" s="11"/>
      <c r="D6" s="39">
        <f>B6*20</f>
        <v>80</v>
      </c>
      <c r="E6" s="40">
        <v>4</v>
      </c>
      <c r="F6" s="11"/>
      <c r="G6" s="41">
        <v>80</v>
      </c>
    </row>
    <row r="7" spans="1:7" ht="15" customHeight="1" x14ac:dyDescent="0.25">
      <c r="A7" s="72" t="s">
        <v>70</v>
      </c>
      <c r="B7" s="158"/>
      <c r="C7" s="11">
        <f>SUM(B5:B6)*10+200</f>
        <v>490</v>
      </c>
      <c r="D7" s="39"/>
      <c r="E7" s="40"/>
      <c r="F7" s="11">
        <v>422.53</v>
      </c>
      <c r="G7" s="41"/>
    </row>
    <row r="8" spans="1:7" ht="15" customHeight="1" x14ac:dyDescent="0.25">
      <c r="A8" s="72" t="s">
        <v>47</v>
      </c>
      <c r="B8" s="159"/>
      <c r="C8" s="11">
        <v>40.799999999999997</v>
      </c>
      <c r="D8" s="39"/>
      <c r="E8" s="11"/>
      <c r="F8" s="11">
        <v>40.799999999999997</v>
      </c>
      <c r="G8" s="41"/>
    </row>
    <row r="9" spans="1:7" ht="15" customHeight="1" x14ac:dyDescent="0.25">
      <c r="A9" s="72" t="s">
        <v>121</v>
      </c>
      <c r="B9" s="160"/>
      <c r="C9" s="11">
        <f>SUM(B5:B6)*6</f>
        <v>174</v>
      </c>
      <c r="D9" s="39"/>
      <c r="E9" s="11"/>
      <c r="F9" s="11">
        <v>316.95999999999998</v>
      </c>
      <c r="G9" s="41"/>
    </row>
    <row r="10" spans="1:7" ht="15" customHeight="1" x14ac:dyDescent="0.25">
      <c r="A10" s="72" t="s">
        <v>73</v>
      </c>
      <c r="B10" s="158"/>
      <c r="C10" s="11">
        <v>50</v>
      </c>
      <c r="D10" s="39"/>
      <c r="E10" s="11"/>
      <c r="F10" s="11"/>
      <c r="G10" s="41"/>
    </row>
    <row r="11" spans="1:7" ht="15" customHeight="1" x14ac:dyDescent="0.25">
      <c r="A11" s="72" t="s">
        <v>74</v>
      </c>
      <c r="B11" s="159"/>
      <c r="C11" s="11">
        <v>90</v>
      </c>
      <c r="D11" s="39"/>
      <c r="E11" s="11"/>
      <c r="F11" s="11"/>
      <c r="G11" s="41"/>
    </row>
    <row r="12" spans="1:7" ht="15" customHeight="1" x14ac:dyDescent="0.25">
      <c r="A12" s="72" t="s">
        <v>75</v>
      </c>
      <c r="B12" s="160"/>
      <c r="C12" s="11">
        <v>100</v>
      </c>
      <c r="D12" s="39"/>
      <c r="E12" s="11"/>
      <c r="F12" s="11">
        <v>10.199999999999999</v>
      </c>
      <c r="G12" s="41"/>
    </row>
    <row r="13" spans="1:7" ht="15" customHeight="1" x14ac:dyDescent="0.25">
      <c r="A13" s="72" t="s">
        <v>76</v>
      </c>
      <c r="B13" s="160"/>
      <c r="C13" s="11">
        <v>25</v>
      </c>
      <c r="D13" s="39"/>
      <c r="E13" s="11"/>
      <c r="F13" s="11">
        <v>10</v>
      </c>
      <c r="G13" s="41"/>
    </row>
    <row r="14" spans="1:7" ht="15" customHeight="1" x14ac:dyDescent="0.25">
      <c r="A14" s="72" t="s">
        <v>77</v>
      </c>
      <c r="B14" s="160"/>
      <c r="C14" s="11">
        <v>75</v>
      </c>
      <c r="D14" s="39"/>
      <c r="E14" s="11"/>
      <c r="F14" s="11"/>
      <c r="G14" s="41"/>
    </row>
    <row r="15" spans="1:7" ht="15" customHeight="1" x14ac:dyDescent="0.25">
      <c r="A15" s="72" t="s">
        <v>78</v>
      </c>
      <c r="B15" s="159"/>
      <c r="C15" s="11">
        <v>15</v>
      </c>
      <c r="D15" s="39"/>
      <c r="E15" s="11"/>
      <c r="F15" s="11">
        <v>42.72</v>
      </c>
      <c r="G15" s="41"/>
    </row>
    <row r="16" spans="1:7" ht="15" customHeight="1" x14ac:dyDescent="0.25">
      <c r="A16" s="72" t="s">
        <v>79</v>
      </c>
      <c r="B16" s="159"/>
      <c r="C16" s="11">
        <v>25</v>
      </c>
      <c r="D16" s="39"/>
      <c r="E16" s="11"/>
      <c r="F16" s="11">
        <v>13.44</v>
      </c>
      <c r="G16" s="41"/>
    </row>
    <row r="17" spans="1:7" ht="15" customHeight="1" x14ac:dyDescent="0.25">
      <c r="A17" s="72" t="s">
        <v>80</v>
      </c>
      <c r="B17" s="159"/>
      <c r="C17" s="11">
        <v>10</v>
      </c>
      <c r="D17" s="39"/>
      <c r="E17" s="11"/>
      <c r="F17" s="11">
        <v>12.85</v>
      </c>
      <c r="G17" s="41"/>
    </row>
    <row r="18" spans="1:7" ht="15" customHeight="1" x14ac:dyDescent="0.25">
      <c r="A18" s="72" t="s">
        <v>81</v>
      </c>
      <c r="B18" s="159"/>
      <c r="C18" s="11">
        <v>20</v>
      </c>
      <c r="D18" s="39"/>
      <c r="E18" s="11"/>
      <c r="F18" s="11"/>
      <c r="G18" s="41"/>
    </row>
    <row r="19" spans="1:7" ht="15" customHeight="1" x14ac:dyDescent="0.25">
      <c r="A19" s="72" t="s">
        <v>82</v>
      </c>
      <c r="B19" s="159"/>
      <c r="C19" s="11">
        <f>SUM(D5:D6)/100</f>
        <v>10.8</v>
      </c>
      <c r="D19" s="39"/>
      <c r="E19" s="11"/>
      <c r="F19" s="11">
        <v>10.8</v>
      </c>
      <c r="G19" s="41"/>
    </row>
    <row r="20" spans="1:7" ht="15.75" customHeight="1" x14ac:dyDescent="0.25">
      <c r="A20" s="74" t="s">
        <v>83</v>
      </c>
      <c r="B20" s="161"/>
      <c r="C20" s="50">
        <v>100</v>
      </c>
      <c r="D20" s="51"/>
      <c r="E20" s="50"/>
      <c r="F20" s="50"/>
      <c r="G20" s="52"/>
    </row>
    <row r="21" spans="1:7" ht="15" customHeight="1" x14ac:dyDescent="0.25">
      <c r="A21" s="76" t="s">
        <v>17</v>
      </c>
      <c r="B21" s="46"/>
      <c r="C21" s="11">
        <f>SUM(C5:C20)</f>
        <v>1225.5999999999999</v>
      </c>
      <c r="D21" s="39">
        <f>SUM(D5:D20)</f>
        <v>1080</v>
      </c>
      <c r="E21" s="11"/>
      <c r="F21" s="11">
        <f>SUM(F5:F20)</f>
        <v>880.30000000000007</v>
      </c>
      <c r="G21" s="41">
        <f>SUM(G5:G20)</f>
        <v>1080</v>
      </c>
    </row>
    <row r="22" spans="1:7" ht="15.75" customHeight="1" x14ac:dyDescent="0.25">
      <c r="A22" s="77" t="s">
        <v>86</v>
      </c>
      <c r="B22" s="55"/>
      <c r="C22" s="56">
        <f>D21-C21</f>
        <v>-145.59999999999991</v>
      </c>
      <c r="D22" s="57"/>
      <c r="E22" s="58"/>
      <c r="F22" s="78">
        <f>G21-F21</f>
        <v>199.69999999999993</v>
      </c>
      <c r="G22" s="59"/>
    </row>
    <row r="23" spans="1:7" ht="15.75" customHeight="1" x14ac:dyDescent="0.25">
      <c r="A23" s="60" t="s">
        <v>87</v>
      </c>
      <c r="B23" s="61"/>
      <c r="C23" s="62">
        <f>SUM(C21:C22)</f>
        <v>1080</v>
      </c>
      <c r="D23" s="63">
        <f>SUM(D21:D22)</f>
        <v>1080</v>
      </c>
      <c r="E23" s="62"/>
      <c r="F23" s="62">
        <f>SUM(F21:F22)</f>
        <v>1080</v>
      </c>
      <c r="G23" s="64">
        <f>SUM(G21:G22)</f>
        <v>1080</v>
      </c>
    </row>
  </sheetData>
  <mergeCells count="3">
    <mergeCell ref="A1:G2"/>
    <mergeCell ref="B3:D3"/>
    <mergeCell ref="E3:G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3" zoomScaleNormal="100" workbookViewId="0">
      <selection activeCell="K40" sqref="K40"/>
    </sheetView>
  </sheetViews>
  <sheetFormatPr defaultRowHeight="15" x14ac:dyDescent="0.25"/>
  <cols>
    <col min="1" max="1" width="41.42578125"/>
    <col min="2" max="2" width="6.85546875"/>
    <col min="3" max="4" width="10.42578125"/>
    <col min="5" max="5" width="6.85546875"/>
    <col min="6" max="7" width="10.42578125"/>
    <col min="8" max="1025" width="8.7109375"/>
  </cols>
  <sheetData>
    <row r="1" spans="1:8" ht="15" customHeight="1" x14ac:dyDescent="0.25">
      <c r="A1" s="215" t="s">
        <v>122</v>
      </c>
      <c r="B1" s="215"/>
      <c r="C1" s="215"/>
      <c r="D1" s="215"/>
      <c r="E1" s="215"/>
      <c r="F1" s="215"/>
      <c r="G1" s="215"/>
    </row>
    <row r="2" spans="1:8" ht="15.75" customHeight="1" x14ac:dyDescent="0.25">
      <c r="A2" s="215"/>
      <c r="B2" s="215"/>
      <c r="C2" s="215"/>
      <c r="D2" s="215"/>
      <c r="E2" s="215"/>
      <c r="F2" s="215"/>
      <c r="G2" s="215"/>
    </row>
    <row r="3" spans="1:8" ht="15" customHeight="1" x14ac:dyDescent="0.25">
      <c r="A3" s="162" t="s">
        <v>123</v>
      </c>
      <c r="B3" s="224" t="s">
        <v>62</v>
      </c>
      <c r="C3" s="224"/>
      <c r="D3" s="224"/>
      <c r="E3" s="225" t="s">
        <v>63</v>
      </c>
      <c r="F3" s="225"/>
      <c r="G3" s="225"/>
      <c r="H3" s="53"/>
    </row>
    <row r="4" spans="1:8" ht="15.75" customHeight="1" x14ac:dyDescent="0.25">
      <c r="A4" s="163" t="s">
        <v>34</v>
      </c>
      <c r="B4" s="164" t="s">
        <v>120</v>
      </c>
      <c r="C4" s="165" t="s">
        <v>35</v>
      </c>
      <c r="D4" s="166" t="s">
        <v>36</v>
      </c>
      <c r="E4" s="165" t="s">
        <v>120</v>
      </c>
      <c r="F4" s="165" t="s">
        <v>35</v>
      </c>
      <c r="G4" s="167" t="s">
        <v>36</v>
      </c>
      <c r="H4" s="53"/>
    </row>
    <row r="5" spans="1:8" ht="15" customHeight="1" x14ac:dyDescent="0.25">
      <c r="A5" s="168" t="s">
        <v>65</v>
      </c>
      <c r="B5" s="169">
        <v>36</v>
      </c>
      <c r="C5" s="170"/>
      <c r="D5" s="171">
        <v>540</v>
      </c>
      <c r="E5" s="172">
        <v>38</v>
      </c>
      <c r="F5" s="170"/>
      <c r="G5" s="173">
        <v>570</v>
      </c>
      <c r="H5" s="53"/>
    </row>
    <row r="6" spans="1:8" ht="15" customHeight="1" x14ac:dyDescent="0.25">
      <c r="A6" s="168" t="s">
        <v>66</v>
      </c>
      <c r="B6" s="169">
        <v>30</v>
      </c>
      <c r="C6" s="170"/>
      <c r="D6" s="171">
        <v>225</v>
      </c>
      <c r="E6" s="172">
        <v>33</v>
      </c>
      <c r="F6" s="170"/>
      <c r="G6" s="173">
        <v>247.5</v>
      </c>
      <c r="H6" s="53"/>
    </row>
    <row r="7" spans="1:8" ht="15" customHeight="1" x14ac:dyDescent="0.25">
      <c r="A7" s="174" t="s">
        <v>67</v>
      </c>
      <c r="B7" s="175">
        <v>9</v>
      </c>
      <c r="C7" s="170"/>
      <c r="D7" s="171">
        <v>0</v>
      </c>
      <c r="E7" s="172">
        <v>9</v>
      </c>
      <c r="F7" s="170"/>
      <c r="G7" s="173">
        <v>0</v>
      </c>
      <c r="H7" s="53"/>
    </row>
    <row r="8" spans="1:8" ht="15" customHeight="1" x14ac:dyDescent="0.25">
      <c r="A8" s="174" t="s">
        <v>68</v>
      </c>
      <c r="B8" s="175">
        <v>2</v>
      </c>
      <c r="C8" s="170"/>
      <c r="D8" s="171"/>
      <c r="E8" s="172">
        <v>2</v>
      </c>
      <c r="F8" s="170"/>
      <c r="G8" s="173"/>
      <c r="H8" s="53"/>
    </row>
    <row r="9" spans="1:8" ht="15" customHeight="1" x14ac:dyDescent="0.25">
      <c r="A9" s="168" t="s">
        <v>54</v>
      </c>
      <c r="B9" s="169"/>
      <c r="C9" s="176">
        <v>425</v>
      </c>
      <c r="D9" s="171"/>
      <c r="E9" s="172"/>
      <c r="F9" s="170">
        <v>430.42</v>
      </c>
      <c r="G9" s="173"/>
      <c r="H9" s="53"/>
    </row>
    <row r="10" spans="1:8" ht="15" customHeight="1" x14ac:dyDescent="0.25">
      <c r="A10" s="168" t="s">
        <v>47</v>
      </c>
      <c r="B10" s="169"/>
      <c r="C10" s="170">
        <v>63.997005988024</v>
      </c>
      <c r="D10" s="171"/>
      <c r="E10" s="172"/>
      <c r="F10" s="170">
        <v>64</v>
      </c>
      <c r="G10" s="173"/>
      <c r="H10" s="53"/>
    </row>
    <row r="11" spans="1:8" ht="15" customHeight="1" x14ac:dyDescent="0.25">
      <c r="A11" s="174" t="s">
        <v>124</v>
      </c>
      <c r="B11" s="175"/>
      <c r="C11" s="176">
        <v>228</v>
      </c>
      <c r="D11" s="171"/>
      <c r="E11" s="172"/>
      <c r="F11" s="170">
        <v>277.20999999999998</v>
      </c>
      <c r="G11" s="173"/>
      <c r="H11" s="53"/>
    </row>
    <row r="12" spans="1:8" ht="15" customHeight="1" x14ac:dyDescent="0.25">
      <c r="A12" s="174" t="s">
        <v>73</v>
      </c>
      <c r="B12" s="175"/>
      <c r="C12" s="170"/>
      <c r="D12" s="171">
        <v>50</v>
      </c>
      <c r="E12" s="172"/>
      <c r="F12" s="170"/>
      <c r="G12" s="173">
        <v>70</v>
      </c>
      <c r="H12" s="53"/>
    </row>
    <row r="13" spans="1:8" ht="15" customHeight="1" x14ac:dyDescent="0.25">
      <c r="A13" s="168" t="s">
        <v>74</v>
      </c>
      <c r="B13" s="169"/>
      <c r="C13" s="176">
        <v>200</v>
      </c>
      <c r="D13" s="171"/>
      <c r="E13" s="172"/>
      <c r="F13" s="170">
        <v>139.15</v>
      </c>
      <c r="G13" s="173"/>
      <c r="H13" s="53"/>
    </row>
    <row r="14" spans="1:8" ht="15" customHeight="1" x14ac:dyDescent="0.25">
      <c r="A14" s="174" t="s">
        <v>117</v>
      </c>
      <c r="B14" s="175"/>
      <c r="C14" s="176">
        <v>25</v>
      </c>
      <c r="D14" s="171"/>
      <c r="E14" s="172"/>
      <c r="F14" s="170">
        <v>8.85</v>
      </c>
      <c r="G14" s="173"/>
      <c r="H14" s="53"/>
    </row>
    <row r="15" spans="1:8" ht="15" customHeight="1" x14ac:dyDescent="0.25">
      <c r="A15" s="174" t="s">
        <v>76</v>
      </c>
      <c r="B15" s="175"/>
      <c r="C15" s="176">
        <v>0</v>
      </c>
      <c r="D15" s="171"/>
      <c r="E15" s="176"/>
      <c r="F15" s="170">
        <v>0</v>
      </c>
      <c r="G15" s="173"/>
      <c r="H15" s="53"/>
    </row>
    <row r="16" spans="1:8" ht="15" customHeight="1" x14ac:dyDescent="0.25">
      <c r="A16" s="174" t="s">
        <v>77</v>
      </c>
      <c r="B16" s="175"/>
      <c r="C16" s="176">
        <v>0</v>
      </c>
      <c r="D16" s="171"/>
      <c r="E16" s="176"/>
      <c r="F16" s="170">
        <v>0</v>
      </c>
      <c r="G16" s="173"/>
      <c r="H16" s="53"/>
    </row>
    <row r="17" spans="1:8" ht="15" customHeight="1" x14ac:dyDescent="0.25">
      <c r="A17" s="168" t="s">
        <v>78</v>
      </c>
      <c r="B17" s="169"/>
      <c r="C17" s="176">
        <v>100</v>
      </c>
      <c r="D17" s="171"/>
      <c r="E17" s="176"/>
      <c r="F17" s="170">
        <v>3.99</v>
      </c>
      <c r="G17" s="173"/>
      <c r="H17" s="53"/>
    </row>
    <row r="18" spans="1:8" ht="15" customHeight="1" x14ac:dyDescent="0.25">
      <c r="A18" s="168" t="s">
        <v>79</v>
      </c>
      <c r="B18" s="169"/>
      <c r="C18" s="176">
        <v>7.65</v>
      </c>
      <c r="D18" s="171"/>
      <c r="E18" s="176"/>
      <c r="F18" s="170">
        <v>7.65</v>
      </c>
      <c r="G18" s="173"/>
      <c r="H18" s="53"/>
    </row>
    <row r="19" spans="1:8" ht="15" customHeight="1" x14ac:dyDescent="0.25">
      <c r="A19" s="168" t="s">
        <v>80</v>
      </c>
      <c r="B19" s="169"/>
      <c r="C19" s="176">
        <v>25</v>
      </c>
      <c r="D19" s="171"/>
      <c r="E19" s="176"/>
      <c r="F19" s="170">
        <v>0</v>
      </c>
      <c r="G19" s="173"/>
      <c r="H19" s="53"/>
    </row>
    <row r="20" spans="1:8" ht="15" customHeight="1" x14ac:dyDescent="0.25">
      <c r="A20" s="168" t="s">
        <v>81</v>
      </c>
      <c r="B20" s="169"/>
      <c r="C20" s="176">
        <v>0</v>
      </c>
      <c r="D20" s="171"/>
      <c r="E20" s="176"/>
      <c r="F20" s="170">
        <v>0</v>
      </c>
      <c r="G20" s="173"/>
      <c r="H20" s="53"/>
    </row>
    <row r="21" spans="1:8" ht="15" customHeight="1" x14ac:dyDescent="0.25">
      <c r="A21" s="168" t="s">
        <v>82</v>
      </c>
      <c r="B21" s="169"/>
      <c r="C21" s="176">
        <v>7.65</v>
      </c>
      <c r="D21" s="171"/>
      <c r="E21" s="176"/>
      <c r="F21" s="170">
        <v>7.65</v>
      </c>
      <c r="G21" s="173"/>
      <c r="H21" s="53"/>
    </row>
    <row r="22" spans="1:8" ht="15" customHeight="1" x14ac:dyDescent="0.25">
      <c r="A22" s="168" t="s">
        <v>83</v>
      </c>
      <c r="B22" s="169"/>
      <c r="C22" s="176">
        <v>350</v>
      </c>
      <c r="D22" s="171"/>
      <c r="E22" s="176"/>
      <c r="F22" s="170">
        <v>313.76</v>
      </c>
      <c r="G22" s="173"/>
      <c r="H22" s="53"/>
    </row>
    <row r="23" spans="1:8" ht="15" customHeight="1" x14ac:dyDescent="0.25">
      <c r="A23" s="168" t="s">
        <v>99</v>
      </c>
      <c r="B23" s="169">
        <v>18</v>
      </c>
      <c r="C23" s="176"/>
      <c r="D23" s="171">
        <v>90</v>
      </c>
      <c r="E23" s="172">
        <v>29</v>
      </c>
      <c r="F23" s="170"/>
      <c r="G23" s="173">
        <v>145</v>
      </c>
      <c r="H23" s="53"/>
    </row>
    <row r="24" spans="1:8" ht="15.75" customHeight="1" x14ac:dyDescent="0.25">
      <c r="A24" s="177" t="s">
        <v>100</v>
      </c>
      <c r="B24" s="178">
        <v>18</v>
      </c>
      <c r="C24" s="179"/>
      <c r="D24" s="180">
        <v>180</v>
      </c>
      <c r="E24" s="181">
        <v>24</v>
      </c>
      <c r="F24" s="182"/>
      <c r="G24" s="183">
        <v>240</v>
      </c>
      <c r="H24" s="53"/>
    </row>
    <row r="25" spans="1:8" ht="15" customHeight="1" x14ac:dyDescent="0.25">
      <c r="A25" s="65" t="s">
        <v>17</v>
      </c>
      <c r="B25" s="105"/>
      <c r="C25" s="184">
        <f>SUM(C9:C24)</f>
        <v>1432.2970059880242</v>
      </c>
      <c r="D25" s="185">
        <f>SUM(D5:D24)</f>
        <v>1085</v>
      </c>
      <c r="E25" s="33"/>
      <c r="F25" s="184">
        <f>SUM(F9:F24)</f>
        <v>1252.6799999999998</v>
      </c>
      <c r="G25" s="186">
        <f>SUM(G5:G24)</f>
        <v>1272.5</v>
      </c>
      <c r="H25" s="53"/>
    </row>
    <row r="26" spans="1:8" ht="15.75" customHeight="1" x14ac:dyDescent="0.25">
      <c r="A26" s="77" t="s">
        <v>86</v>
      </c>
      <c r="B26" s="55"/>
      <c r="C26" s="56">
        <f>D25-C25</f>
        <v>-347.29700598802424</v>
      </c>
      <c r="D26" s="57"/>
      <c r="E26" s="58"/>
      <c r="F26" s="78">
        <f>G25-F25</f>
        <v>19.820000000000164</v>
      </c>
      <c r="G26" s="59"/>
      <c r="H26" s="53"/>
    </row>
    <row r="27" spans="1:8" ht="15.75" customHeight="1" x14ac:dyDescent="0.25">
      <c r="A27" s="60" t="s">
        <v>87</v>
      </c>
      <c r="B27" s="61"/>
      <c r="C27" s="62">
        <f>SUM(C25:C26)</f>
        <v>1085</v>
      </c>
      <c r="D27" s="63">
        <f>SUM(D25:D26)</f>
        <v>1085</v>
      </c>
      <c r="E27" s="62"/>
      <c r="F27" s="62">
        <f>SUM(F25:F26)</f>
        <v>1272.5</v>
      </c>
      <c r="G27" s="64">
        <f>SUM(G25:G26)</f>
        <v>1272.5</v>
      </c>
      <c r="H27" s="53"/>
    </row>
    <row r="28" spans="1:8" ht="15.75" customHeight="1" x14ac:dyDescent="0.25">
      <c r="A28" s="187"/>
      <c r="B28" s="187"/>
      <c r="C28" s="188"/>
      <c r="D28" s="188"/>
      <c r="E28" s="188"/>
      <c r="F28" s="189"/>
      <c r="G28" s="189"/>
      <c r="H28" s="53"/>
    </row>
    <row r="29" spans="1:8" ht="15" customHeight="1" x14ac:dyDescent="0.25">
      <c r="A29" s="162" t="s">
        <v>125</v>
      </c>
      <c r="B29" s="224" t="s">
        <v>62</v>
      </c>
      <c r="C29" s="224"/>
      <c r="D29" s="224"/>
      <c r="E29" s="225" t="s">
        <v>63</v>
      </c>
      <c r="F29" s="225"/>
      <c r="G29" s="225"/>
      <c r="H29" s="53"/>
    </row>
    <row r="30" spans="1:8" ht="15.75" customHeight="1" x14ac:dyDescent="0.25">
      <c r="A30" s="163" t="s">
        <v>34</v>
      </c>
      <c r="B30" s="164" t="s">
        <v>120</v>
      </c>
      <c r="C30" s="165" t="s">
        <v>35</v>
      </c>
      <c r="D30" s="166" t="s">
        <v>36</v>
      </c>
      <c r="E30" s="165" t="s">
        <v>120</v>
      </c>
      <c r="F30" s="165" t="s">
        <v>35</v>
      </c>
      <c r="G30" s="167" t="s">
        <v>36</v>
      </c>
      <c r="H30" s="53"/>
    </row>
    <row r="31" spans="1:8" ht="15" customHeight="1" x14ac:dyDescent="0.25">
      <c r="A31" s="190" t="s">
        <v>65</v>
      </c>
      <c r="B31" s="191">
        <v>36</v>
      </c>
      <c r="C31" s="192"/>
      <c r="D31" s="193">
        <v>540</v>
      </c>
      <c r="E31" s="194">
        <v>34</v>
      </c>
      <c r="F31" s="192"/>
      <c r="G31" s="195">
        <v>525</v>
      </c>
      <c r="H31" s="53"/>
    </row>
    <row r="32" spans="1:8" ht="15" customHeight="1" x14ac:dyDescent="0.25">
      <c r="A32" s="168" t="s">
        <v>66</v>
      </c>
      <c r="B32" s="196">
        <v>30</v>
      </c>
      <c r="C32" s="197"/>
      <c r="D32" s="198">
        <v>225</v>
      </c>
      <c r="E32" s="172">
        <v>37</v>
      </c>
      <c r="F32" s="197"/>
      <c r="G32" s="199">
        <v>270</v>
      </c>
      <c r="H32" s="53"/>
    </row>
    <row r="33" spans="1:8" ht="15" customHeight="1" x14ac:dyDescent="0.25">
      <c r="A33" s="174" t="s">
        <v>67</v>
      </c>
      <c r="B33" s="200">
        <v>7</v>
      </c>
      <c r="C33" s="197"/>
      <c r="D33" s="198">
        <v>0</v>
      </c>
      <c r="E33" s="172">
        <v>7</v>
      </c>
      <c r="F33" s="197"/>
      <c r="G33" s="199">
        <v>0</v>
      </c>
      <c r="H33" s="53"/>
    </row>
    <row r="34" spans="1:8" ht="15" customHeight="1" x14ac:dyDescent="0.25">
      <c r="A34" s="174" t="s">
        <v>68</v>
      </c>
      <c r="B34" s="200">
        <v>3</v>
      </c>
      <c r="C34" s="201"/>
      <c r="D34" s="198"/>
      <c r="E34" s="172">
        <v>3</v>
      </c>
      <c r="F34" s="197">
        <v>6</v>
      </c>
      <c r="G34" s="199"/>
      <c r="H34" s="53"/>
    </row>
    <row r="35" spans="1:8" ht="15" customHeight="1" x14ac:dyDescent="0.25">
      <c r="A35" s="168" t="s">
        <v>54</v>
      </c>
      <c r="B35" s="202"/>
      <c r="C35" s="201">
        <v>425</v>
      </c>
      <c r="D35" s="198"/>
      <c r="E35" s="172"/>
      <c r="F35" s="197">
        <v>308.36</v>
      </c>
      <c r="G35" s="199"/>
      <c r="H35" s="53"/>
    </row>
    <row r="36" spans="1:8" ht="15" customHeight="1" x14ac:dyDescent="0.25">
      <c r="A36" s="168" t="s">
        <v>47</v>
      </c>
      <c r="B36" s="202"/>
      <c r="C36" s="197">
        <v>63.997005988024</v>
      </c>
      <c r="D36" s="198"/>
      <c r="E36" s="172"/>
      <c r="F36" s="197">
        <v>64</v>
      </c>
      <c r="G36" s="199"/>
      <c r="H36" s="53"/>
    </row>
    <row r="37" spans="1:8" ht="15" customHeight="1" x14ac:dyDescent="0.25">
      <c r="A37" s="174" t="s">
        <v>124</v>
      </c>
      <c r="B37" s="203"/>
      <c r="C37" s="201">
        <v>228</v>
      </c>
      <c r="D37" s="198"/>
      <c r="E37" s="172"/>
      <c r="F37" s="197">
        <v>200.27</v>
      </c>
      <c r="G37" s="199"/>
      <c r="H37" s="53"/>
    </row>
    <row r="38" spans="1:8" ht="15" customHeight="1" x14ac:dyDescent="0.25">
      <c r="A38" s="174" t="s">
        <v>73</v>
      </c>
      <c r="B38" s="200"/>
      <c r="C38" s="197"/>
      <c r="D38" s="198">
        <v>50</v>
      </c>
      <c r="E38" s="172"/>
      <c r="F38" s="197"/>
      <c r="G38" s="199">
        <v>50</v>
      </c>
      <c r="H38" s="53"/>
    </row>
    <row r="39" spans="1:8" ht="15" customHeight="1" x14ac:dyDescent="0.25">
      <c r="A39" s="168" t="s">
        <v>74</v>
      </c>
      <c r="B39" s="202"/>
      <c r="C39" s="201">
        <v>200</v>
      </c>
      <c r="D39" s="198"/>
      <c r="E39" s="172"/>
      <c r="F39" s="197">
        <v>173.17</v>
      </c>
      <c r="G39" s="199"/>
      <c r="H39" s="53"/>
    </row>
    <row r="40" spans="1:8" ht="15" customHeight="1" x14ac:dyDescent="0.25">
      <c r="A40" s="174" t="s">
        <v>117</v>
      </c>
      <c r="B40" s="203"/>
      <c r="C40" s="201">
        <v>25</v>
      </c>
      <c r="D40" s="198"/>
      <c r="E40" s="172"/>
      <c r="F40" s="197">
        <v>3.9</v>
      </c>
      <c r="G40" s="199"/>
      <c r="H40" s="53"/>
    </row>
    <row r="41" spans="1:8" ht="15" customHeight="1" x14ac:dyDescent="0.25">
      <c r="A41" s="174" t="s">
        <v>76</v>
      </c>
      <c r="B41" s="203"/>
      <c r="C41" s="201">
        <v>0</v>
      </c>
      <c r="D41" s="198"/>
      <c r="E41" s="172"/>
      <c r="F41" s="197">
        <v>0</v>
      </c>
      <c r="G41" s="199"/>
      <c r="H41" s="53"/>
    </row>
    <row r="42" spans="1:8" ht="15" customHeight="1" x14ac:dyDescent="0.25">
      <c r="A42" s="174" t="s">
        <v>77</v>
      </c>
      <c r="B42" s="203"/>
      <c r="C42" s="201">
        <v>0</v>
      </c>
      <c r="D42" s="198"/>
      <c r="E42" s="172"/>
      <c r="F42" s="197">
        <v>0</v>
      </c>
      <c r="G42" s="199"/>
      <c r="H42" s="53"/>
    </row>
    <row r="43" spans="1:8" ht="15" customHeight="1" x14ac:dyDescent="0.25">
      <c r="A43" s="168" t="s">
        <v>78</v>
      </c>
      <c r="B43" s="202"/>
      <c r="C43" s="201">
        <v>100</v>
      </c>
      <c r="D43" s="198"/>
      <c r="E43" s="172"/>
      <c r="F43" s="197">
        <v>220.59</v>
      </c>
      <c r="G43" s="199"/>
      <c r="H43" s="53"/>
    </row>
    <row r="44" spans="1:8" ht="15" customHeight="1" x14ac:dyDescent="0.25">
      <c r="A44" s="168" t="s">
        <v>79</v>
      </c>
      <c r="B44" s="202"/>
      <c r="C44" s="201">
        <v>7.65</v>
      </c>
      <c r="D44" s="198"/>
      <c r="E44" s="172"/>
      <c r="F44" s="197">
        <v>7.65</v>
      </c>
      <c r="G44" s="199"/>
      <c r="H44" s="53"/>
    </row>
    <row r="45" spans="1:8" ht="15" customHeight="1" x14ac:dyDescent="0.25">
      <c r="A45" s="168" t="s">
        <v>80</v>
      </c>
      <c r="B45" s="202"/>
      <c r="C45" s="201">
        <v>25</v>
      </c>
      <c r="D45" s="198"/>
      <c r="E45" s="172"/>
      <c r="F45" s="197">
        <v>0</v>
      </c>
      <c r="G45" s="199"/>
      <c r="H45" s="53"/>
    </row>
    <row r="46" spans="1:8" ht="15" customHeight="1" x14ac:dyDescent="0.25">
      <c r="A46" s="168" t="s">
        <v>81</v>
      </c>
      <c r="B46" s="202"/>
      <c r="C46" s="201">
        <v>0</v>
      </c>
      <c r="D46" s="198"/>
      <c r="E46" s="172"/>
      <c r="F46" s="197">
        <v>0</v>
      </c>
      <c r="G46" s="199"/>
      <c r="H46" s="53"/>
    </row>
    <row r="47" spans="1:8" ht="15" customHeight="1" x14ac:dyDescent="0.25">
      <c r="A47" s="168" t="s">
        <v>82</v>
      </c>
      <c r="B47" s="202"/>
      <c r="C47" s="201">
        <v>7.65</v>
      </c>
      <c r="D47" s="198"/>
      <c r="E47" s="172"/>
      <c r="F47" s="197">
        <v>7.65</v>
      </c>
      <c r="G47" s="199"/>
      <c r="H47" s="53"/>
    </row>
    <row r="48" spans="1:8" ht="15" customHeight="1" x14ac:dyDescent="0.25">
      <c r="A48" s="168" t="s">
        <v>83</v>
      </c>
      <c r="B48" s="202"/>
      <c r="C48" s="201">
        <v>50</v>
      </c>
      <c r="D48" s="198"/>
      <c r="E48" s="172"/>
      <c r="F48" s="197">
        <f>21.96+1.5</f>
        <v>23.46</v>
      </c>
      <c r="G48" s="199"/>
      <c r="H48" s="53"/>
    </row>
    <row r="49" spans="1:8" ht="15" customHeight="1" x14ac:dyDescent="0.25">
      <c r="A49" s="168" t="s">
        <v>99</v>
      </c>
      <c r="B49" s="169">
        <v>21</v>
      </c>
      <c r="C49" s="170"/>
      <c r="D49" s="204">
        <v>90</v>
      </c>
      <c r="E49" s="205">
        <v>21</v>
      </c>
      <c r="F49" s="170"/>
      <c r="G49" s="173">
        <v>105</v>
      </c>
      <c r="H49" s="53"/>
    </row>
    <row r="50" spans="1:8" ht="15.75" customHeight="1" x14ac:dyDescent="0.25">
      <c r="A50" s="177" t="s">
        <v>100</v>
      </c>
      <c r="B50" s="178">
        <v>18</v>
      </c>
      <c r="C50" s="182"/>
      <c r="D50" s="206">
        <v>180</v>
      </c>
      <c r="E50" s="207">
        <v>18</v>
      </c>
      <c r="F50" s="182"/>
      <c r="G50" s="183">
        <v>180</v>
      </c>
      <c r="H50" s="53"/>
    </row>
    <row r="51" spans="1:8" ht="15" customHeight="1" x14ac:dyDescent="0.25">
      <c r="A51" s="65" t="s">
        <v>17</v>
      </c>
      <c r="B51" s="105"/>
      <c r="C51" s="33">
        <f>SUM(C31:C50)</f>
        <v>1132.2970059880242</v>
      </c>
      <c r="D51" s="34">
        <f>SUM(D31:D50)</f>
        <v>1085</v>
      </c>
      <c r="E51" s="33"/>
      <c r="F51" s="33">
        <f>SUM(F31:F50)</f>
        <v>1015.05</v>
      </c>
      <c r="G51" s="36">
        <f>SUM(G31:G50)</f>
        <v>1130</v>
      </c>
      <c r="H51" s="53"/>
    </row>
    <row r="52" spans="1:8" ht="15.75" customHeight="1" x14ac:dyDescent="0.25">
      <c r="A52" s="77" t="s">
        <v>86</v>
      </c>
      <c r="B52" s="55"/>
      <c r="C52" s="56">
        <f>D51-C51</f>
        <v>-47.297005988024239</v>
      </c>
      <c r="D52" s="57"/>
      <c r="E52" s="58"/>
      <c r="F52" s="78">
        <f>G51-F51</f>
        <v>114.95000000000005</v>
      </c>
      <c r="G52" s="59"/>
      <c r="H52" s="53"/>
    </row>
    <row r="53" spans="1:8" ht="15.75" customHeight="1" x14ac:dyDescent="0.25">
      <c r="A53" s="60" t="s">
        <v>87</v>
      </c>
      <c r="B53" s="61"/>
      <c r="C53" s="62">
        <f>SUM(C51:C52)</f>
        <v>1085</v>
      </c>
      <c r="D53" s="63">
        <f>SUM(D51:D52)</f>
        <v>1085</v>
      </c>
      <c r="E53" s="62"/>
      <c r="F53" s="62">
        <f>SUM(F51:F52)</f>
        <v>1130</v>
      </c>
      <c r="G53" s="64">
        <f>SUM(G51:G52)</f>
        <v>1130</v>
      </c>
      <c r="H53" s="53"/>
    </row>
    <row r="54" spans="1:8" ht="15" customHeight="1" x14ac:dyDescent="0.25">
      <c r="A54" s="79" t="s">
        <v>89</v>
      </c>
      <c r="B54" s="80"/>
      <c r="C54" s="81">
        <f>C51+C25</f>
        <v>2564.5940119760485</v>
      </c>
      <c r="D54" s="82">
        <f>D51+D25</f>
        <v>2170</v>
      </c>
      <c r="E54" s="81"/>
      <c r="F54" s="81">
        <f>F51+F25</f>
        <v>2267.7299999999996</v>
      </c>
      <c r="G54" s="83">
        <f>G51+G25</f>
        <v>2402.5</v>
      </c>
      <c r="H54" s="53"/>
    </row>
    <row r="55" spans="1:8" ht="15.75" customHeight="1" x14ac:dyDescent="0.25">
      <c r="A55" s="77" t="s">
        <v>86</v>
      </c>
      <c r="B55" s="55"/>
      <c r="C55" s="56">
        <f>D54-C54</f>
        <v>-394.59401197604848</v>
      </c>
      <c r="D55" s="57"/>
      <c r="E55" s="58"/>
      <c r="F55" s="78">
        <f>G54-F54</f>
        <v>134.77000000000044</v>
      </c>
      <c r="G55" s="59"/>
      <c r="H55" s="53"/>
    </row>
    <row r="56" spans="1:8" ht="15.75" customHeight="1" x14ac:dyDescent="0.25">
      <c r="A56" s="60" t="s">
        <v>87</v>
      </c>
      <c r="B56" s="61"/>
      <c r="C56" s="62">
        <f>SUM(C54:C55)</f>
        <v>2170</v>
      </c>
      <c r="D56" s="63">
        <f>SUM(D54:D55)</f>
        <v>2170</v>
      </c>
      <c r="E56" s="62"/>
      <c r="F56" s="62">
        <f>SUM(F54:F55)</f>
        <v>2402.5</v>
      </c>
      <c r="G56" s="64">
        <f>SUM(G54:G55)</f>
        <v>2402.5</v>
      </c>
      <c r="H56" s="53"/>
    </row>
  </sheetData>
  <mergeCells count="5">
    <mergeCell ref="A1:G2"/>
    <mergeCell ref="B3:D3"/>
    <mergeCell ref="E3:G3"/>
    <mergeCell ref="B29:D29"/>
    <mergeCell ref="E29:G2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Balans</vt:lpstr>
      <vt:lpstr>Vereniging</vt:lpstr>
      <vt:lpstr>Elerion</vt:lpstr>
      <vt:lpstr>Bron</vt:lpstr>
      <vt:lpstr>Herberg</vt:lpstr>
      <vt:lpstr>Wolfhagen</vt:lpstr>
      <vt:lpstr>Horror</vt:lpstr>
      <vt:lpstr>Lamorak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Pallateline</dc:creator>
  <cp:lastModifiedBy>Gebruiker</cp:lastModifiedBy>
  <cp:revision>0</cp:revision>
  <cp:lastPrinted>2014-10-25T09:27:07Z</cp:lastPrinted>
  <dcterms:created xsi:type="dcterms:W3CDTF">2012-08-28T14:47:27Z</dcterms:created>
  <dcterms:modified xsi:type="dcterms:W3CDTF">2014-10-27T19:57:47Z</dcterms:modified>
</cp:coreProperties>
</file>